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3650"/>
  </bookViews>
  <sheets>
    <sheet name="Gmina Miasto Kołobrzeg_część 1" sheetId="2" r:id="rId1"/>
    <sheet name="Gmina Miasto Kołobrzeg część 2 " sheetId="1" r:id="rId2"/>
    <sheet name="GMKg MOPS część 3" sheetId="11" r:id="rId3"/>
    <sheet name="Gmina Miasto Kołobrzeg część 4" sheetId="3" r:id="rId4"/>
    <sheet name="GMKg MOSiR część 5" sheetId="4" r:id="rId5"/>
    <sheet name="Komunikacja Miejska część 6" sheetId="8" r:id="rId6"/>
    <sheet name="Biblioteka Miejska część 7" sheetId="9" r:id="rId7"/>
    <sheet name="RCK część 8" sheetId="10" r:id="rId8"/>
  </sheets>
  <calcPr calcId="145621"/>
</workbook>
</file>

<file path=xl/calcChain.xml><?xml version="1.0" encoding="utf-8"?>
<calcChain xmlns="http://schemas.openxmlformats.org/spreadsheetml/2006/main">
  <c r="Q68" i="11" l="1"/>
  <c r="R68" i="11" s="1"/>
  <c r="S68" i="11" s="1"/>
  <c r="Q48" i="11"/>
  <c r="Q41" i="3" l="1"/>
  <c r="Q78" i="2" l="1"/>
  <c r="Q28" i="1"/>
  <c r="Q32" i="1"/>
  <c r="Q5" i="10" l="1"/>
  <c r="Q5" i="9"/>
  <c r="Q7" i="9"/>
  <c r="Q11" i="10"/>
  <c r="Q8" i="10"/>
  <c r="Q3" i="10"/>
  <c r="Q65" i="10"/>
  <c r="R65" i="10" s="1"/>
  <c r="S65" i="10" s="1"/>
  <c r="Q32" i="3"/>
  <c r="R65" i="9" l="1"/>
  <c r="S65" i="9" s="1"/>
  <c r="Q65" i="9"/>
  <c r="Q23" i="8"/>
  <c r="Q20" i="8"/>
  <c r="T22" i="4"/>
  <c r="T26" i="4"/>
  <c r="Q27" i="4"/>
  <c r="Q86" i="3"/>
  <c r="R86" i="3" s="1"/>
  <c r="S86" i="3" s="1"/>
  <c r="Q25" i="3"/>
  <c r="Q31" i="3" s="1"/>
  <c r="P18" i="8" l="1"/>
  <c r="Q31" i="1"/>
  <c r="Q33" i="1"/>
  <c r="Q34" i="4"/>
  <c r="Q22" i="4"/>
  <c r="Q33" i="3"/>
  <c r="Q23" i="4"/>
  <c r="Q22" i="8"/>
  <c r="Q21" i="8"/>
  <c r="Q41" i="8" l="1"/>
  <c r="Q44" i="8" s="1"/>
  <c r="Q40" i="8"/>
  <c r="Q14" i="4" l="1"/>
  <c r="P28" i="1" l="1"/>
  <c r="V6" i="1"/>
  <c r="V8" i="1" s="1"/>
  <c r="V9" i="1" s="1"/>
  <c r="V10" i="1" s="1"/>
  <c r="V11" i="1" s="1"/>
  <c r="V12" i="1" s="1"/>
  <c r="V13" i="1" s="1"/>
  <c r="V14" i="1" s="1"/>
  <c r="V15" i="1" s="1"/>
  <c r="Q45" i="2" l="1"/>
  <c r="Q44" i="2"/>
  <c r="Q23" i="2"/>
  <c r="Q61" i="2"/>
  <c r="R78" i="2" l="1"/>
  <c r="Q64" i="2"/>
  <c r="Q48" i="2"/>
  <c r="Q47" i="2"/>
  <c r="Q46" i="2"/>
  <c r="Q43" i="2"/>
  <c r="Q40" i="2"/>
  <c r="Q32" i="2"/>
  <c r="Q29" i="2"/>
  <c r="Q21" i="2"/>
  <c r="Q18" i="2"/>
  <c r="Q16" i="2"/>
  <c r="Q14" i="2"/>
  <c r="Q12" i="2"/>
  <c r="Q11" i="2"/>
  <c r="Q7" i="2"/>
  <c r="Q77" i="2" l="1"/>
  <c r="R77" i="2"/>
  <c r="Q79" i="2" l="1"/>
  <c r="R79" i="2"/>
  <c r="Q80" i="2"/>
  <c r="R80" i="2" l="1"/>
  <c r="Q81" i="2"/>
  <c r="Q24" i="4"/>
  <c r="P14" i="4"/>
  <c r="P27" i="3"/>
  <c r="R81" i="2" l="1"/>
  <c r="N81" i="2" l="1"/>
  <c r="Q66" i="3" l="1"/>
  <c r="Q27" i="3"/>
  <c r="Q35" i="3"/>
  <c r="Q29" i="4"/>
  <c r="J3" i="3"/>
  <c r="K3" i="3"/>
  <c r="J4" i="3"/>
  <c r="K4" i="3"/>
  <c r="J5" i="3"/>
  <c r="K5" i="3"/>
  <c r="J6" i="3"/>
  <c r="K6" i="3"/>
  <c r="J7" i="3"/>
  <c r="K7" i="3"/>
  <c r="J8" i="3"/>
  <c r="K8" i="3"/>
  <c r="J9" i="3"/>
  <c r="K9" i="3"/>
  <c r="J10" i="3"/>
  <c r="K10" i="3"/>
  <c r="J11" i="3"/>
  <c r="K11" i="3"/>
  <c r="J12" i="3"/>
  <c r="K12" i="3"/>
  <c r="J16" i="3"/>
  <c r="J17" i="3"/>
  <c r="J18" i="3"/>
  <c r="K18" i="3"/>
  <c r="J19" i="3"/>
  <c r="K19" i="3"/>
  <c r="J20" i="3"/>
  <c r="K20" i="3"/>
  <c r="J21" i="3"/>
  <c r="K21" i="3"/>
</calcChain>
</file>

<file path=xl/comments1.xml><?xml version="1.0" encoding="utf-8"?>
<comments xmlns="http://schemas.openxmlformats.org/spreadsheetml/2006/main">
  <authors>
    <author>Użytkownik systemu Windows</author>
    <author>ADS</author>
  </authors>
  <commentList>
    <comment ref="O16" authorId="0">
      <text>
        <r>
          <rPr>
            <b/>
            <sz val="9"/>
            <color indexed="81"/>
            <rFont val="Tahoma"/>
            <family val="2"/>
            <charset val="238"/>
          </rPr>
          <t>Użytkownik systemu Windows:</t>
        </r>
        <r>
          <rPr>
            <sz val="9"/>
            <color indexed="81"/>
            <rFont val="Tahoma"/>
            <family val="2"/>
            <charset val="238"/>
          </rPr>
          <t xml:space="preserve">
stary licznik 60283997</t>
        </r>
      </text>
    </comment>
    <comment ref="O19" authorId="1">
      <text>
        <r>
          <rPr>
            <b/>
            <sz val="9"/>
            <color indexed="81"/>
            <rFont val="Tahoma"/>
            <family val="2"/>
            <charset val="238"/>
          </rPr>
          <t>ADS:</t>
        </r>
        <r>
          <rPr>
            <sz val="9"/>
            <color indexed="81"/>
            <rFont val="Tahoma"/>
            <family val="2"/>
            <charset val="238"/>
          </rPr>
          <t xml:space="preserve">
stary licznik wymiana prawdopodobnie w dniu30/12/2016 lub 31/01/2017
nr starego licz 70058460</t>
        </r>
      </text>
    </comment>
    <comment ref="O56" authorId="1">
      <text>
        <r>
          <rPr>
            <b/>
            <sz val="9"/>
            <color indexed="81"/>
            <rFont val="Tahoma"/>
            <family val="2"/>
            <charset val="238"/>
          </rPr>
          <t>ADS:</t>
        </r>
        <r>
          <rPr>
            <sz val="9"/>
            <color indexed="81"/>
            <rFont val="Tahoma"/>
            <family val="2"/>
            <charset val="238"/>
          </rPr>
          <t xml:space="preserve">
Wymieniono licznik o nr 70083910</t>
        </r>
      </text>
    </comment>
    <comment ref="O59" authorId="0">
      <text>
        <r>
          <rPr>
            <b/>
            <sz val="9"/>
            <color indexed="81"/>
            <rFont val="Tahoma"/>
            <family val="2"/>
            <charset val="238"/>
          </rPr>
          <t>Użytkownik systemu Windows:</t>
        </r>
        <r>
          <rPr>
            <sz val="9"/>
            <color indexed="81"/>
            <rFont val="Tahoma"/>
            <family val="2"/>
            <charset val="238"/>
          </rPr>
          <t xml:space="preserve">
70799840 stary licznik wymieniony prawdopodobnie w 2018
stan końcowy169006 kWh, nowy liczni ze stanem 2,2 kWh</t>
        </r>
      </text>
    </comment>
    <comment ref="T71" authorId="0">
      <text>
        <r>
          <rPr>
            <b/>
            <sz val="9"/>
            <color indexed="81"/>
            <rFont val="Tahoma"/>
            <family val="2"/>
            <charset val="238"/>
          </rPr>
          <t>Użytkownik systemu Windows:</t>
        </r>
        <r>
          <rPr>
            <sz val="9"/>
            <color indexed="81"/>
            <rFont val="Tahoma"/>
            <family val="2"/>
            <charset val="238"/>
          </rPr>
          <t xml:space="preserve">
umowa z 13/01/2015</t>
        </r>
      </text>
    </comment>
    <comment ref="T72" authorId="0">
      <text>
        <r>
          <rPr>
            <b/>
            <sz val="9"/>
            <color indexed="81"/>
            <rFont val="Tahoma"/>
            <family val="2"/>
            <charset val="238"/>
          </rPr>
          <t>Użytkownik systemu Windows:</t>
        </r>
        <r>
          <rPr>
            <sz val="9"/>
            <color indexed="81"/>
            <rFont val="Tahoma"/>
            <family val="2"/>
            <charset val="238"/>
          </rPr>
          <t xml:space="preserve">
UMOWA Z DNIA 28/07/2015</t>
        </r>
      </text>
    </comment>
    <comment ref="T73" authorId="0">
      <text>
        <r>
          <rPr>
            <b/>
            <sz val="9"/>
            <color indexed="81"/>
            <rFont val="Tahoma"/>
            <family val="2"/>
            <charset val="238"/>
          </rPr>
          <t>Użytkownik systemu Windows:</t>
        </r>
        <r>
          <rPr>
            <sz val="9"/>
            <color indexed="81"/>
            <rFont val="Tahoma"/>
            <family val="2"/>
            <charset val="238"/>
          </rPr>
          <t xml:space="preserve">
UMOWA Z DNIA 20/07/2016</t>
        </r>
      </text>
    </comment>
    <comment ref="Q74" authorId="0">
      <text>
        <r>
          <rPr>
            <b/>
            <sz val="9"/>
            <color indexed="81"/>
            <rFont val="Tahoma"/>
            <family val="2"/>
            <charset val="238"/>
          </rPr>
          <t>Użytkownik systemu Windows:</t>
        </r>
        <r>
          <rPr>
            <sz val="9"/>
            <color indexed="81"/>
            <rFont val="Tahoma"/>
            <family val="2"/>
            <charset val="238"/>
          </rPr>
          <t xml:space="preserve">
od 1/01/2019 do 30/04/2018</t>
        </r>
      </text>
    </comment>
    <comment ref="T74" authorId="0">
      <text>
        <r>
          <rPr>
            <b/>
            <sz val="9"/>
            <color indexed="81"/>
            <rFont val="Tahoma"/>
            <family val="2"/>
            <charset val="238"/>
          </rPr>
          <t>Użytkownik systemu Windows:</t>
        </r>
        <r>
          <rPr>
            <sz val="9"/>
            <color indexed="81"/>
            <rFont val="Tahoma"/>
            <family val="2"/>
            <charset val="238"/>
          </rPr>
          <t xml:space="preserve">
umowa z dnia 28/11/2014</t>
        </r>
      </text>
    </comment>
  </commentList>
</comments>
</file>

<file path=xl/comments2.xml><?xml version="1.0" encoding="utf-8"?>
<comments xmlns="http://schemas.openxmlformats.org/spreadsheetml/2006/main">
  <authors>
    <author>ADS</author>
    <author>Użytkownik systemu Windows</author>
  </authors>
  <commentList>
    <comment ref="AA12" authorId="0">
      <text>
        <r>
          <rPr>
            <b/>
            <sz val="9"/>
            <color indexed="81"/>
            <rFont val="Tahoma"/>
            <family val="2"/>
            <charset val="238"/>
          </rPr>
          <t>ADS:</t>
        </r>
        <r>
          <rPr>
            <sz val="9"/>
            <color indexed="81"/>
            <rFont val="Tahoma"/>
            <family val="2"/>
            <charset val="238"/>
          </rPr>
          <t xml:space="preserve">
C500009260
</t>
        </r>
      </text>
    </comment>
    <comment ref="J19" authorId="1">
      <text>
        <r>
          <rPr>
            <b/>
            <sz val="9"/>
            <color indexed="81"/>
            <rFont val="Tahoma"/>
            <family val="2"/>
            <charset val="238"/>
          </rPr>
          <t>Użytkownik systemu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<sst xmlns="http://schemas.openxmlformats.org/spreadsheetml/2006/main" count="3098" uniqueCount="749">
  <si>
    <t>Taryfa zakupowa</t>
  </si>
  <si>
    <t>Moc umowna</t>
  </si>
  <si>
    <t>Numer licznika</t>
  </si>
  <si>
    <t xml:space="preserve">Miejscowość </t>
  </si>
  <si>
    <t>Kod</t>
  </si>
  <si>
    <t>Nr</t>
  </si>
  <si>
    <t>Ulica</t>
  </si>
  <si>
    <t>Nazwa punktu poboru</t>
  </si>
  <si>
    <t>Adres mailowy</t>
  </si>
  <si>
    <t>Miejscowość (Poczta)</t>
  </si>
  <si>
    <t>NIP</t>
  </si>
  <si>
    <t>Płatnik</t>
  </si>
  <si>
    <t>Dane PPE</t>
  </si>
  <si>
    <t>Adres ppe</t>
  </si>
  <si>
    <t>Adres Płatnika</t>
  </si>
  <si>
    <t>Dane Płatnika</t>
  </si>
  <si>
    <t>L.P.</t>
  </si>
  <si>
    <t xml:space="preserve">Kod PPE </t>
  </si>
  <si>
    <t>GMINA MIASTO KOŁOBRZEG</t>
  </si>
  <si>
    <t>RATUSZOWA</t>
  </si>
  <si>
    <t>78-100</t>
  </si>
  <si>
    <t>KOŁOBRZEG</t>
  </si>
  <si>
    <t>671-16-98-541</t>
  </si>
  <si>
    <t>r.buszac@um.kolobrzeg.pl</t>
  </si>
  <si>
    <t>C12B</t>
  </si>
  <si>
    <t>ILUMINACJA KATEDRY</t>
  </si>
  <si>
    <t>ILUMINACJA RATUSZA</t>
  </si>
  <si>
    <t>TARNOWSKIEGO</t>
  </si>
  <si>
    <t>MARIACKA</t>
  </si>
  <si>
    <t xml:space="preserve">OŚWIETLENIE ULICZNE </t>
  </si>
  <si>
    <t>ARMII KRAJOWEJ</t>
  </si>
  <si>
    <t xml:space="preserve">OŚWIETLENIE PARKU </t>
  </si>
  <si>
    <t>OŚWIETLENIE PRZEJŚCIA DLA PIESZYCH</t>
  </si>
  <si>
    <t>ZDROJOWA</t>
  </si>
  <si>
    <t>WYLOTOWA</t>
  </si>
  <si>
    <t>KRZYWOUSTEGO</t>
  </si>
  <si>
    <t>UNII LUBELSKIEJ</t>
  </si>
  <si>
    <t>OŚWIETLENIE OSIEDLE MILENIUM</t>
  </si>
  <si>
    <t>OŚWIETLENIE PODWÓRKA</t>
  </si>
  <si>
    <t>DWORCOWA</t>
  </si>
  <si>
    <t>SPACEROWA</t>
  </si>
  <si>
    <t>BOGUSŁAWA X</t>
  </si>
  <si>
    <t>KAMIENNA</t>
  </si>
  <si>
    <t>NARUTOWICZA</t>
  </si>
  <si>
    <t>ILUMINACJA BASZTY PROCHOWEJ</t>
  </si>
  <si>
    <t>DUBOIS</t>
  </si>
  <si>
    <t>ŚW. WOJCIECHA</t>
  </si>
  <si>
    <t>SIENKIEWICZA</t>
  </si>
  <si>
    <t>WARYŃSKIEGO</t>
  </si>
  <si>
    <t>ŁOPUSKIEGO</t>
  </si>
  <si>
    <t>OŚWIETLENIE PARKU - PODCZELE</t>
  </si>
  <si>
    <t>KRZEMIENIECKA</t>
  </si>
  <si>
    <t>JASNA</t>
  </si>
  <si>
    <t>OŚWIETLENIE - LAPIDARIUM NIEMIECKIE</t>
  </si>
  <si>
    <t>ARCISZEWSKIEGO</t>
  </si>
  <si>
    <t xml:space="preserve">OŚWIETLENIE KŁADKI </t>
  </si>
  <si>
    <t>MORSKA</t>
  </si>
  <si>
    <t>OŚWIETLENIE TERENU</t>
  </si>
  <si>
    <t>WSCHODNIA</t>
  </si>
  <si>
    <t>OŚWIETLENIE BINDAŻ</t>
  </si>
  <si>
    <t>WOJSKA POLSKIEGO</t>
  </si>
  <si>
    <t>OŚWIETENIE PODWÓRKA</t>
  </si>
  <si>
    <t>KATEDRALNA</t>
  </si>
  <si>
    <t>OŚWIETLENIE PLACU ZABAW</t>
  </si>
  <si>
    <t>WĄSKA</t>
  </si>
  <si>
    <t>DZ.355/1</t>
  </si>
  <si>
    <t>SZARYCH SZEREGÓW</t>
  </si>
  <si>
    <t>ZAGŁOBY</t>
  </si>
  <si>
    <t>KETLINGA</t>
  </si>
  <si>
    <t>HELSIŃSKA</t>
  </si>
  <si>
    <t>ILUMINACJA LATARNI MORSKIEJ</t>
  </si>
  <si>
    <t>GRYFITÓW</t>
  </si>
  <si>
    <t>UCZNIOWSKA</t>
  </si>
  <si>
    <t>KALISKA</t>
  </si>
  <si>
    <t>FRANKOWSKIEGO</t>
  </si>
  <si>
    <t>ŻURAWIA</t>
  </si>
  <si>
    <t>OŚWIETLENIE ULICZNE - ETAP II</t>
  </si>
  <si>
    <t>BUDYNEK URZĘDU MIASTA</t>
  </si>
  <si>
    <t>BUDYNEK URZĘDU MIASTA-POKÓJ NR 5</t>
  </si>
  <si>
    <t>BUDYNEK RATUSZ</t>
  </si>
  <si>
    <t>BUDYNEK</t>
  </si>
  <si>
    <t xml:space="preserve">RATUSZOWA </t>
  </si>
  <si>
    <t>KASKADA WODNA</t>
  </si>
  <si>
    <t>GIERCZAK</t>
  </si>
  <si>
    <t>FONTANNA - SKWER PIONIERÓW</t>
  </si>
  <si>
    <t>FONTANNA PARK 18 MARCA</t>
  </si>
  <si>
    <t>FONTANNA</t>
  </si>
  <si>
    <t>TOWAROWA</t>
  </si>
  <si>
    <t>C21</t>
  </si>
  <si>
    <t>C11</t>
  </si>
  <si>
    <t>70348810</t>
  </si>
  <si>
    <t>70081153</t>
  </si>
  <si>
    <t>70348925</t>
  </si>
  <si>
    <t>70059220</t>
  </si>
  <si>
    <t>70349696</t>
  </si>
  <si>
    <t>70681389</t>
  </si>
  <si>
    <t>60285337</t>
  </si>
  <si>
    <t>60251214</t>
  </si>
  <si>
    <t>60251293</t>
  </si>
  <si>
    <t>70349711</t>
  </si>
  <si>
    <t>00015839</t>
  </si>
  <si>
    <t>70059698</t>
  </si>
  <si>
    <t>70059704</t>
  </si>
  <si>
    <t>70058420</t>
  </si>
  <si>
    <t>70348942</t>
  </si>
  <si>
    <t>70348843</t>
  </si>
  <si>
    <t>70059392</t>
  </si>
  <si>
    <t>70349746</t>
  </si>
  <si>
    <t>60879280</t>
  </si>
  <si>
    <t>70083865</t>
  </si>
  <si>
    <t>70348891</t>
  </si>
  <si>
    <t>70348876</t>
  </si>
  <si>
    <t>60278709</t>
  </si>
  <si>
    <t>70348886</t>
  </si>
  <si>
    <t>60278717</t>
  </si>
  <si>
    <t>70348914</t>
  </si>
  <si>
    <t>70347008</t>
  </si>
  <si>
    <t>70349706</t>
  </si>
  <si>
    <t>70144179</t>
  </si>
  <si>
    <t>70145639</t>
  </si>
  <si>
    <t>14461199</t>
  </si>
  <si>
    <t>70082832</t>
  </si>
  <si>
    <t>DZ.184/16</t>
  </si>
  <si>
    <t>DZ.48/29</t>
  </si>
  <si>
    <t>60250872</t>
  </si>
  <si>
    <t>DZ.176/43</t>
  </si>
  <si>
    <t>7800670</t>
  </si>
  <si>
    <t>60416484</t>
  </si>
  <si>
    <t>60898131</t>
  </si>
  <si>
    <t>60664726</t>
  </si>
  <si>
    <t>60898158</t>
  </si>
  <si>
    <t>70771025</t>
  </si>
  <si>
    <t>01316793</t>
  </si>
  <si>
    <t>70348924</t>
  </si>
  <si>
    <t>00007181</t>
  </si>
  <si>
    <t>70348863</t>
  </si>
  <si>
    <t>70348970</t>
  </si>
  <si>
    <t>70345686</t>
  </si>
  <si>
    <t>70117419</t>
  </si>
  <si>
    <t>00017870</t>
  </si>
  <si>
    <t>OŚWIETLENIE DROGOWE</t>
  </si>
  <si>
    <t>OŚWIETLENIE ULIC</t>
  </si>
  <si>
    <t xml:space="preserve"> RATUSZOWA</t>
  </si>
  <si>
    <t>DZ.141/48</t>
  </si>
  <si>
    <t>OŚWIETLENIE DROGOWE / REYMONTA</t>
  </si>
  <si>
    <t>OŚWITLENIE PLAC ZABAW OGRÓDEK JORANOWSKI</t>
  </si>
  <si>
    <t>DZ.94/97</t>
  </si>
  <si>
    <t>OŚWIETLENIE TERENÓW PUBLICZNYCH</t>
  </si>
  <si>
    <t xml:space="preserve">OŚWIETLENIE PODWÓRKA DWORCOWA. </t>
  </si>
  <si>
    <t>OŚWIETLENIE PODWÓRKA WARYŃSKIEGO</t>
  </si>
  <si>
    <t>ALEJA NADMORSKA</t>
  </si>
  <si>
    <t>OŚWIETLENIE KOMBATANT</t>
  </si>
  <si>
    <t>OŚWIETLENIE WISTOM</t>
  </si>
  <si>
    <t>zmiana sprzedawcy</t>
  </si>
  <si>
    <t>kolejna</t>
  </si>
  <si>
    <t>nr umowy kompleksowej</t>
  </si>
  <si>
    <t>nazwa obecnego sprzedawcy</t>
  </si>
  <si>
    <t xml:space="preserve">umowa zawarta </t>
  </si>
  <si>
    <t>DZ.175/15</t>
  </si>
  <si>
    <t>Nr ewidencyjny u aktualnego sprzedawcy</t>
  </si>
  <si>
    <t>6 DYW.PIECHOTY</t>
  </si>
  <si>
    <t>DZ. 137/5</t>
  </si>
  <si>
    <t xml:space="preserve">OŚWIETLENIE ZEWNĘTRZNE </t>
  </si>
  <si>
    <t>DZ.173/30</t>
  </si>
  <si>
    <t>03998972</t>
  </si>
  <si>
    <t>wypowiedzenie umowy</t>
  </si>
  <si>
    <t>78-101</t>
  </si>
  <si>
    <t>00017871</t>
  </si>
  <si>
    <t>PRZEPOMPOWNIA WODY</t>
  </si>
  <si>
    <t>78-103</t>
  </si>
  <si>
    <t>POMIESZCZENIA BIUROWE</t>
  </si>
  <si>
    <t>PARK im. JAROSŁAWA DĄBROWSKIEGO</t>
  </si>
  <si>
    <t>1</t>
  </si>
  <si>
    <t>C12a</t>
  </si>
  <si>
    <t>DZ. 409</t>
  </si>
  <si>
    <t xml:space="preserve">REGIONALNE CENTRUM KULTURY </t>
  </si>
  <si>
    <t>MIEJSKI OŚRODEK POMOCY SPOŁECZNEJ</t>
  </si>
  <si>
    <t>PRZEDSZKOLE MIEJSKIE NR 1</t>
  </si>
  <si>
    <t>PRZEDSZKOLE MIEJSKIE NR 2</t>
  </si>
  <si>
    <t>PRZEDSZKOLE MIEJSKIE NR 3</t>
  </si>
  <si>
    <t>PRZEDSZKOLE MIEJSKIE NR 6</t>
  </si>
  <si>
    <t>PRZEDSZKOLE MIEJSKIE NR 7</t>
  </si>
  <si>
    <t>PRZEDSZKOLE MIEJSKIE NR 8</t>
  </si>
  <si>
    <t>PRZEDSZKOLE MIEJSKIE NR 10</t>
  </si>
  <si>
    <t xml:space="preserve">SOLNA </t>
  </si>
  <si>
    <t xml:space="preserve">BUDYNEK </t>
  </si>
  <si>
    <t>SOLNA</t>
  </si>
  <si>
    <t>ŚWIETLICA</t>
  </si>
  <si>
    <t>OKOPOWA</t>
  </si>
  <si>
    <t>ZYGMUNTOWSKA</t>
  </si>
  <si>
    <t>BORZYMOWSKIEGO</t>
  </si>
  <si>
    <t>KOŚCIUSZKI</t>
  </si>
  <si>
    <t>BOCIANIA</t>
  </si>
  <si>
    <t>4A</t>
  </si>
  <si>
    <t>ŻŁOBEK "KRASNAL"</t>
  </si>
  <si>
    <t>ZWYCIĘZCÓW</t>
  </si>
  <si>
    <t>PIWNICA - BUDYNEK</t>
  </si>
  <si>
    <t>UNII LUELSKIEJ</t>
  </si>
  <si>
    <t>15</t>
  </si>
  <si>
    <t>C12A</t>
  </si>
  <si>
    <t>C22A</t>
  </si>
  <si>
    <t>SZKOŁA PODSTAWOWA NR 6</t>
  </si>
  <si>
    <t>SZKOŁA PODSTAWOWA NR 5</t>
  </si>
  <si>
    <t>SZKOŁA PODSTAWOWA NR 4</t>
  </si>
  <si>
    <t>SZKOŁA PODSTAWOWA NR 8</t>
  </si>
  <si>
    <t>ZESPÓŁ SZKÓŁ NR 2</t>
  </si>
  <si>
    <t>PORTOWA</t>
  </si>
  <si>
    <t xml:space="preserve">POZNAŃSKA </t>
  </si>
  <si>
    <t>KUPIECKA</t>
  </si>
  <si>
    <t>ŚLIWIŃSKIEGO</t>
  </si>
  <si>
    <t>BYDGOSKA</t>
  </si>
  <si>
    <t>DZ. 49</t>
  </si>
  <si>
    <t>ZESPÓŁ BOISK</t>
  </si>
  <si>
    <t>PUNKT PRZEDSZKOLNY</t>
  </si>
  <si>
    <t>e.haniewicz@.kolobrzeg.pl</t>
  </si>
  <si>
    <t>70210727</t>
  </si>
  <si>
    <t>1332112</t>
  </si>
  <si>
    <t>j.wasila@sp4kg.pl</t>
  </si>
  <si>
    <t>1197482</t>
  </si>
  <si>
    <t>34A</t>
  </si>
  <si>
    <t>3932857</t>
  </si>
  <si>
    <t>70799728</t>
  </si>
  <si>
    <t>12616761</t>
  </si>
  <si>
    <t>8950201354089</t>
  </si>
  <si>
    <t>671-177-21-77</t>
  </si>
  <si>
    <t>1251534</t>
  </si>
  <si>
    <t>01315998</t>
  </si>
  <si>
    <t>BUDYNEK -PORTIERNIA SZKOŁY</t>
  </si>
  <si>
    <t>t.jezierski@mops.kolobrzeg.pl</t>
  </si>
  <si>
    <t>78122</t>
  </si>
  <si>
    <t>5024706</t>
  </si>
  <si>
    <t>10598961</t>
  </si>
  <si>
    <t>a.buczkowska@pm6kg.pl</t>
  </si>
  <si>
    <t>d.adamczyk@pm8kg.pl</t>
  </si>
  <si>
    <t>5634596</t>
  </si>
  <si>
    <t>264155</t>
  </si>
  <si>
    <t>g.kozlowska@pm10kg.pl</t>
  </si>
  <si>
    <t>6971</t>
  </si>
  <si>
    <t>4718947</t>
  </si>
  <si>
    <t>01331918</t>
  </si>
  <si>
    <t>e.kaminska@zs2kg.pl</t>
  </si>
  <si>
    <t>l.mikolajek@g1kg.pl</t>
  </si>
  <si>
    <t>e.polaczek@sp8kg.pl</t>
  </si>
  <si>
    <t>d.warzocha@pm2kg.pl</t>
  </si>
  <si>
    <t>BRZESKA</t>
  </si>
  <si>
    <t>KOŁŁĄTAJA</t>
  </si>
  <si>
    <t>ŚCIEŻKA ROWEROWA CIĄG PIESZY OŚWIETLENIE</t>
  </si>
  <si>
    <t>03996104</t>
  </si>
  <si>
    <t>Lokale użytkowe I Piętro Graniczna 6</t>
  </si>
  <si>
    <t>Świetlica Jedn. Narodowej 42</t>
  </si>
  <si>
    <t>04005628</t>
  </si>
  <si>
    <t>80502326</t>
  </si>
  <si>
    <t>70084499</t>
  </si>
  <si>
    <t>30010292</t>
  </si>
  <si>
    <t>12477122</t>
  </si>
  <si>
    <t>11382737</t>
  </si>
  <si>
    <t>30020215</t>
  </si>
  <si>
    <t>70348595</t>
  </si>
  <si>
    <t>PL0037550107655433</t>
  </si>
  <si>
    <t>PL0037550107110718</t>
  </si>
  <si>
    <t>PL0037555010788527</t>
  </si>
  <si>
    <t>PL0037555010710995</t>
  </si>
  <si>
    <t>PL0037555010788558</t>
  </si>
  <si>
    <t>PL0037550107605216</t>
  </si>
  <si>
    <t>PL0037550107655332</t>
  </si>
  <si>
    <t>PL0037550107605418</t>
  </si>
  <si>
    <t>PL0037550107605519</t>
  </si>
  <si>
    <t>PL0037555010788568</t>
  </si>
  <si>
    <t>PL0037550107605721</t>
  </si>
  <si>
    <t>PL0037550107604913</t>
  </si>
  <si>
    <t>PL0037550107605014</t>
  </si>
  <si>
    <t>PL0037555010711096</t>
  </si>
  <si>
    <t>PL0037550108184687</t>
  </si>
  <si>
    <t>PL0037555010659465</t>
  </si>
  <si>
    <t>PL0037555010383421</t>
  </si>
  <si>
    <t>PL0037555010659566</t>
  </si>
  <si>
    <t>PL0037555010788538</t>
  </si>
  <si>
    <t>PL0037555010788548</t>
  </si>
  <si>
    <t>PL0037550107605620</t>
  </si>
  <si>
    <t>PL0037550107605317</t>
  </si>
  <si>
    <t>PL0037550107655231</t>
  </si>
  <si>
    <t>PL0037550107111425</t>
  </si>
  <si>
    <t>PL0037550107654019</t>
  </si>
  <si>
    <t>PL0037550107741117</t>
  </si>
  <si>
    <t>PL0037555010787810</t>
  </si>
  <si>
    <t>PL0037550107653918</t>
  </si>
  <si>
    <t>PL0037550107606529</t>
  </si>
  <si>
    <t>PL0037550107606630</t>
  </si>
  <si>
    <t>PL0037550107361504</t>
  </si>
  <si>
    <t>PL0037550107181446</t>
  </si>
  <si>
    <t>PL0037550107307445</t>
  </si>
  <si>
    <t>PL0037550106862053</t>
  </si>
  <si>
    <t>PL0037550107485883</t>
  </si>
  <si>
    <t>PL0037550107503263</t>
  </si>
  <si>
    <t>PL0037550107831952</t>
  </si>
  <si>
    <t>PL0037550107832053</t>
  </si>
  <si>
    <t>PL0037550107903286</t>
  </si>
  <si>
    <t>PL0037550107767082</t>
  </si>
  <si>
    <t>PL0037550108085061</t>
  </si>
  <si>
    <t>PL0037550108072836</t>
  </si>
  <si>
    <t>PL0037550000043936</t>
  </si>
  <si>
    <t>PL0037550108400818</t>
  </si>
  <si>
    <t>PL0037550108400616</t>
  </si>
  <si>
    <t>PL0037550108448712</t>
  </si>
  <si>
    <t>PL0037550108402939</t>
  </si>
  <si>
    <t>PL0037550108433756</t>
  </si>
  <si>
    <t>PL0037550108507316</t>
  </si>
  <si>
    <t>PL0037550108543688</t>
  </si>
  <si>
    <t>PL0037550000039286</t>
  </si>
  <si>
    <t>PL0037550108689693</t>
  </si>
  <si>
    <t>PL0037550000014836</t>
  </si>
  <si>
    <t>PL0037550107773247</t>
  </si>
  <si>
    <t>PL0037550107756372</t>
  </si>
  <si>
    <t>PL0037555010787851</t>
  </si>
  <si>
    <t>PL0037550107761527</t>
  </si>
  <si>
    <t>PL0037550106568831</t>
  </si>
  <si>
    <t>PL0037550106444953</t>
  </si>
  <si>
    <t>PL0037550106445054</t>
  </si>
  <si>
    <t>PL0037550107821545</t>
  </si>
  <si>
    <t>PL0037550108237837</t>
  </si>
  <si>
    <t>PL0037550108446183</t>
  </si>
  <si>
    <t>PL0037550106445559</t>
  </si>
  <si>
    <t>PL0037550107236111</t>
  </si>
  <si>
    <t>PL0037550107826393</t>
  </si>
  <si>
    <t>PL0037550106496079</t>
  </si>
  <si>
    <t>PL0037550106496180</t>
  </si>
  <si>
    <t>PL0037550106495877</t>
  </si>
  <si>
    <t>PL0037550108271987</t>
  </si>
  <si>
    <t>PL0037550106908331</t>
  </si>
  <si>
    <t>PL0037550106998156</t>
  </si>
  <si>
    <t>PL0037550103832118</t>
  </si>
  <si>
    <t>PL0037550106981079</t>
  </si>
  <si>
    <t>PL0037550106805873</t>
  </si>
  <si>
    <t>PL0037550106942178</t>
  </si>
  <si>
    <t>PL0037550106507294</t>
  </si>
  <si>
    <t>PL0037550106937229</t>
  </si>
  <si>
    <t>PL0037550106931872</t>
  </si>
  <si>
    <t>PL0037550107847716</t>
  </si>
  <si>
    <t>PL0037550106806883</t>
  </si>
  <si>
    <t>PL0037550107451834</t>
  </si>
  <si>
    <t>PL0037550107333414</t>
  </si>
  <si>
    <t>PL0037550103820600</t>
  </si>
  <si>
    <t>PL0037550107451935</t>
  </si>
  <si>
    <t>PL0037550106904893</t>
  </si>
  <si>
    <t>PL0037550108271886</t>
  </si>
  <si>
    <t>PL0037550000048610</t>
  </si>
  <si>
    <t>STAŃCZYKA</t>
  </si>
  <si>
    <t>DZ.. 41/23</t>
  </si>
  <si>
    <t>WARZELNICZA</t>
  </si>
  <si>
    <t>RZECZNA</t>
  </si>
  <si>
    <t>STOCZNIOWA</t>
  </si>
  <si>
    <t>PL0037550108813268</t>
  </si>
  <si>
    <t>Podczele ul. Lwowska</t>
  </si>
  <si>
    <t>m.hazubska@pm7kg.pl</t>
  </si>
  <si>
    <t>zca.dyrektor@rck.kolobrzeg.eu</t>
  </si>
  <si>
    <t>j.libera@pm3kg.pl</t>
  </si>
  <si>
    <t>g.roni.zlobek@wp.pl</t>
  </si>
  <si>
    <t>LWOWSKA</t>
  </si>
  <si>
    <t>m.zemojtel@pm1kg.pl</t>
  </si>
  <si>
    <t>PL0037550103823024</t>
  </si>
  <si>
    <t>zskolobrzeg@op.pl</t>
  </si>
  <si>
    <t>01316050</t>
  </si>
  <si>
    <t>nr umowy sprzedaży</t>
  </si>
  <si>
    <t>BUDYNEK "SEZAM"</t>
  </si>
  <si>
    <t>00078121</t>
  </si>
  <si>
    <t>DZ.168/4</t>
  </si>
  <si>
    <t>01197478</t>
  </si>
  <si>
    <t>DZ.352</t>
  </si>
  <si>
    <t>PL0037550000048703</t>
  </si>
  <si>
    <t>70799840</t>
  </si>
  <si>
    <t>72059516</t>
  </si>
  <si>
    <t>70303493</t>
  </si>
  <si>
    <t>70347018</t>
  </si>
  <si>
    <t>C500010100</t>
  </si>
  <si>
    <t>30.06.2009</t>
  </si>
  <si>
    <t>Data zawarcia</t>
  </si>
  <si>
    <t>Aneks nr D/1/2010</t>
  </si>
  <si>
    <t>C500009250</t>
  </si>
  <si>
    <t>Tak</t>
  </si>
  <si>
    <t>01.05.2009</t>
  </si>
  <si>
    <t>5287/D/2009</t>
  </si>
  <si>
    <t>Aneks nr 1 01/06/2010</t>
  </si>
  <si>
    <t>C500009000</t>
  </si>
  <si>
    <t>C500009010</t>
  </si>
  <si>
    <t>C500009050</t>
  </si>
  <si>
    <t>C500009020</t>
  </si>
  <si>
    <t>Umowy o świadczenie usług  dystrybucji energii elektrycznej</t>
  </si>
  <si>
    <t>D/55/5E/10/000212</t>
  </si>
  <si>
    <t>16.09.2014</t>
  </si>
  <si>
    <t>C500009270</t>
  </si>
  <si>
    <t>B500108080</t>
  </si>
  <si>
    <t>01.03.2010</t>
  </si>
  <si>
    <t>B500100180</t>
  </si>
  <si>
    <t>22.12.2009</t>
  </si>
  <si>
    <t>C500009400</t>
  </si>
  <si>
    <t>C500009080</t>
  </si>
  <si>
    <t>31.03.2010</t>
  </si>
  <si>
    <t>C500009090</t>
  </si>
  <si>
    <t>C50009180</t>
  </si>
  <si>
    <t>C500009190</t>
  </si>
  <si>
    <t>C500009200</t>
  </si>
  <si>
    <t>C500009440</t>
  </si>
  <si>
    <t>C500009060</t>
  </si>
  <si>
    <t>C500009210</t>
  </si>
  <si>
    <t>C500009220</t>
  </si>
  <si>
    <t>B500108060</t>
  </si>
  <si>
    <t>C500009390</t>
  </si>
  <si>
    <t>C500009430</t>
  </si>
  <si>
    <t>B500108090</t>
  </si>
  <si>
    <t>C500009240</t>
  </si>
  <si>
    <t>C500009230</t>
  </si>
  <si>
    <t>Datza zawarcia umowy</t>
  </si>
  <si>
    <t>C50009280</t>
  </si>
  <si>
    <t>C50009290</t>
  </si>
  <si>
    <t>C500009300</t>
  </si>
  <si>
    <t>C500009360</t>
  </si>
  <si>
    <t>C500009370</t>
  </si>
  <si>
    <t>C500008960</t>
  </si>
  <si>
    <t>C500008950</t>
  </si>
  <si>
    <t>C500008970</t>
  </si>
  <si>
    <t>C500008980</t>
  </si>
  <si>
    <t>C500009030</t>
  </si>
  <si>
    <t>C500009070</t>
  </si>
  <si>
    <t>C500009310</t>
  </si>
  <si>
    <t>C500009500</t>
  </si>
  <si>
    <t>C500010440</t>
  </si>
  <si>
    <t>C500008990</t>
  </si>
  <si>
    <t>C500009490</t>
  </si>
  <si>
    <t>C500009480</t>
  </si>
  <si>
    <t>C500009470</t>
  </si>
  <si>
    <t>C500009450</t>
  </si>
  <si>
    <t>C500009420</t>
  </si>
  <si>
    <t>C500009380</t>
  </si>
  <si>
    <t>C500009350</t>
  </si>
  <si>
    <t>C500009320</t>
  </si>
  <si>
    <t>D/55/5E/12/000716</t>
  </si>
  <si>
    <t>01.05.2012</t>
  </si>
  <si>
    <t>D/55/5E/12/000717</t>
  </si>
  <si>
    <t>D/55/5E/12/000718</t>
  </si>
  <si>
    <t>D/55/5E/12/000715</t>
  </si>
  <si>
    <t>D/55/5E/14/000997</t>
  </si>
  <si>
    <t>D/55/5E/14/000995</t>
  </si>
  <si>
    <t>10.07.2014</t>
  </si>
  <si>
    <t>D/55/5E/14/000985</t>
  </si>
  <si>
    <t>18.07.2014</t>
  </si>
  <si>
    <t>D/55/5E/13/000091</t>
  </si>
  <si>
    <t>01.05.2013</t>
  </si>
  <si>
    <t>D/55/5E/11/000105</t>
  </si>
  <si>
    <t>07.12.2011</t>
  </si>
  <si>
    <t>D/55/5E/11/000025</t>
  </si>
  <si>
    <t>22.04.2011</t>
  </si>
  <si>
    <t>D/55/5E/11/000027</t>
  </si>
  <si>
    <t>20.04.2011</t>
  </si>
  <si>
    <t>D/55/5E/11/000026</t>
  </si>
  <si>
    <t>22.04.20011</t>
  </si>
  <si>
    <t>D/55/5E/13/000090</t>
  </si>
  <si>
    <t>PL0037550000160400</t>
  </si>
  <si>
    <t>KRAKUSA I WANDY</t>
  </si>
  <si>
    <t>47/1, 75</t>
  </si>
  <si>
    <t>04005467</t>
  </si>
  <si>
    <t>BUDYNEK UŻYTECZNOŚCI PUBLICZNEJ OKOPOWA</t>
  </si>
  <si>
    <t>PL0037550000094806</t>
  </si>
  <si>
    <t>OŚWIETLENIE ZAGOSPODAROWANIA TERENU MICKIEWICZA</t>
  </si>
  <si>
    <t>MICKIEWICZA</t>
  </si>
  <si>
    <t>PL0037550000148206</t>
  </si>
  <si>
    <t>Adres PPE</t>
  </si>
  <si>
    <t>kWh</t>
  </si>
  <si>
    <t>Łopuskiego</t>
  </si>
  <si>
    <t>480037550106805772</t>
  </si>
  <si>
    <t>210-450</t>
  </si>
  <si>
    <t>B21</t>
  </si>
  <si>
    <t>480037550106904590</t>
  </si>
  <si>
    <t>Śliwińskiego</t>
  </si>
  <si>
    <t>480037550000184584</t>
  </si>
  <si>
    <t>200-600</t>
  </si>
  <si>
    <t>Wąska</t>
  </si>
  <si>
    <t>480037550106529122</t>
  </si>
  <si>
    <t>480037550106498103</t>
  </si>
  <si>
    <t>Molo</t>
  </si>
  <si>
    <t>480037550106912472</t>
  </si>
  <si>
    <t>Aleja Nadmorska</t>
  </si>
  <si>
    <t>480037550106529223</t>
  </si>
  <si>
    <t>480037550107374133</t>
  </si>
  <si>
    <t>Szacunkowe zużycie w okresie 12 miesięcy</t>
  </si>
  <si>
    <t xml:space="preserve">Miejski Ośrodek Sportu i Rekreacji </t>
  </si>
  <si>
    <t>671-15-98-590</t>
  </si>
  <si>
    <t>00407713</t>
  </si>
  <si>
    <t>00407721</t>
  </si>
  <si>
    <t>51/22,137/2,135</t>
  </si>
  <si>
    <t>00399593</t>
  </si>
  <si>
    <t>Pomnik +Ośw.</t>
  </si>
  <si>
    <t>0037702</t>
  </si>
  <si>
    <t>Bałtyk</t>
  </si>
  <si>
    <t>szczyt</t>
  </si>
  <si>
    <t>OŚWIETLENIE ZAGOSPODAROWANIA TERENU LAZUROWA</t>
  </si>
  <si>
    <t>LAZUROWA</t>
  </si>
  <si>
    <t>KUJAWSKA</t>
  </si>
  <si>
    <t>PL0037550000299300</t>
  </si>
  <si>
    <t>PL0037550000200704</t>
  </si>
  <si>
    <t>PL0037550000263209</t>
  </si>
  <si>
    <t>PGE OBRÓT SA</t>
  </si>
  <si>
    <t>OŚWIETLENIE ZEWNĘTRZNE ZYGMUNTOWSKA</t>
  </si>
  <si>
    <t>10/3 OBR.2</t>
  </si>
  <si>
    <t>PL0037550000303409</t>
  </si>
  <si>
    <t>OŚWIETLENIE DOJŚCIA DO MORZA</t>
  </si>
  <si>
    <t xml:space="preserve">kolejna </t>
  </si>
  <si>
    <t>koniec obowiązywania  umowy SPRZEDAZY</t>
  </si>
  <si>
    <t>90581769</t>
  </si>
  <si>
    <t>00002758</t>
  </si>
  <si>
    <t>2  DZ.4/8</t>
  </si>
  <si>
    <t>60915299</t>
  </si>
  <si>
    <t>MIEJSKA BIBLIOTEKA PUBLICZNA</t>
  </si>
  <si>
    <t>BUDYNEK - FILIA NR 2</t>
  </si>
  <si>
    <t>671-020-03-03</t>
  </si>
  <si>
    <t>info@biblioteka.kolobrzeg.pl</t>
  </si>
  <si>
    <t>PIERWSZA</t>
  </si>
  <si>
    <t>ENERGA-OBRÓT SA</t>
  </si>
  <si>
    <t>OŚWIADCZENIE WOLI</t>
  </si>
  <si>
    <t>480037550106882362</t>
  </si>
  <si>
    <t>480037550106881049</t>
  </si>
  <si>
    <t>4A/2</t>
  </si>
  <si>
    <t>480037550108711723</t>
  </si>
  <si>
    <t>480037556108819736</t>
  </si>
  <si>
    <t>Kontener Ratowniczy</t>
  </si>
  <si>
    <t>Zasilenie plaży</t>
  </si>
  <si>
    <t>2133215</t>
  </si>
  <si>
    <t>pozaszczyt</t>
  </si>
  <si>
    <t>pozaszczytem</t>
  </si>
  <si>
    <t>iość l PPE</t>
  </si>
  <si>
    <t>PL0037550106495978</t>
  </si>
  <si>
    <t>91375178</t>
  </si>
  <si>
    <t>70091891</t>
  </si>
  <si>
    <t>14474258</t>
  </si>
  <si>
    <t>PL0037550108848129</t>
  </si>
  <si>
    <t>OŚWIETLENIE ZEWNĘTRZNE KUJAWSKA</t>
  </si>
  <si>
    <t>3. I .2018 r</t>
  </si>
  <si>
    <t>AMFITEATR</t>
  </si>
  <si>
    <t>FREDRY</t>
  </si>
  <si>
    <t>PL 0037550000095908</t>
  </si>
  <si>
    <t>CZARNICKIEGO</t>
  </si>
  <si>
    <t>5f/1</t>
  </si>
  <si>
    <t>PL 0037550108129622</t>
  </si>
  <si>
    <t>SZKOŁA PODSTAWOWA NR 1</t>
  </si>
  <si>
    <t>a.haraj@sp6kg.pl</t>
  </si>
  <si>
    <t>Boisko "ORLIK"</t>
  </si>
  <si>
    <t>MAKUSZYŃSKIEGO</t>
  </si>
  <si>
    <t>strefa dzienna</t>
  </si>
  <si>
    <t>strefa nocna</t>
  </si>
  <si>
    <t>Szacunkowe zużycie w okresie 01.05.2018 r. – 30.04.2019 r.</t>
  </si>
  <si>
    <t>SZKOŁA PODSTAWOAWA NR 9</t>
  </si>
  <si>
    <t>RCK</t>
  </si>
  <si>
    <t>BIBLIOTEKA</t>
  </si>
  <si>
    <t>Szacunkowe zużycie w okresie 01.05.2019 r. – 30.04.2020 r.</t>
  </si>
  <si>
    <t>Szacunkowe zużycie w okresie 01.05.2020 r. – 30.04.2021 r.</t>
  </si>
  <si>
    <t>PKN ORLEN SA</t>
  </si>
  <si>
    <t>DO 30 KWIETNIA 2019</t>
  </si>
  <si>
    <t>pierwsza</t>
  </si>
  <si>
    <t>JAGIELLOŃSKA</t>
  </si>
  <si>
    <t xml:space="preserve">ŚW. JANA PAWŁA II </t>
  </si>
  <si>
    <t>PL0037550000546307</t>
  </si>
  <si>
    <t>PL0037550000512305</t>
  </si>
  <si>
    <t>PL0037550000546400</t>
  </si>
  <si>
    <t>94118016</t>
  </si>
  <si>
    <t>BAŁTYCKA</t>
  </si>
  <si>
    <t>PL0037550000590600</t>
  </si>
  <si>
    <t>14351373</t>
  </si>
  <si>
    <t>CENTRUM PRZESIADKOWE/WC/OŚWIETLENIE</t>
  </si>
  <si>
    <t>JEDNOŚCI NARODOWEJ</t>
  </si>
  <si>
    <t>OŚWIETLENIE PROMENADY</t>
  </si>
  <si>
    <t>DZ. 8</t>
  </si>
  <si>
    <t>84271</t>
  </si>
  <si>
    <t>nie podano numeru</t>
  </si>
  <si>
    <t>1116395</t>
  </si>
  <si>
    <t>GNIEŹNIEŃSKA</t>
  </si>
  <si>
    <t>OŚWIETLENIE UL.ICZNE</t>
  </si>
  <si>
    <t>PLAC REKREACYJNO-SPORTOWY</t>
  </si>
  <si>
    <t>ŻÓŁKIEWSKIEGO</t>
  </si>
  <si>
    <t>DZ. 8/20</t>
  </si>
  <si>
    <t>KAMERA MONITORINGU</t>
  </si>
  <si>
    <t>31A</t>
  </si>
  <si>
    <t>m.labedz@um.kolobrzeg.pl</t>
  </si>
  <si>
    <t>m.lukaszewiczc@um.kolobrzeg.pl</t>
  </si>
  <si>
    <t>m.sierzenga@um.kolobrzeg.pl</t>
  </si>
  <si>
    <t>480037550107509529</t>
  </si>
  <si>
    <t>60727482</t>
  </si>
  <si>
    <t>sm@um.kolobrzeg.pl</t>
  </si>
  <si>
    <t>SYGNALIZACJA ŚWIETLNA</t>
  </si>
  <si>
    <t>480037550108400919</t>
  </si>
  <si>
    <t>DO 31 GRUDNIA 2019</t>
  </si>
  <si>
    <t>TELEBIM</t>
  </si>
  <si>
    <t>RODZIEWICZÓWNY</t>
  </si>
  <si>
    <t>PL0037550000060607</t>
  </si>
  <si>
    <t>SKWER</t>
  </si>
  <si>
    <t>PL0037550000147301</t>
  </si>
  <si>
    <t xml:space="preserve">ZWYCIĘZCÓW </t>
  </si>
  <si>
    <t>PL0037550000231400</t>
  </si>
  <si>
    <t>83786459</t>
  </si>
  <si>
    <t>1-3</t>
  </si>
  <si>
    <t>BEMA</t>
  </si>
  <si>
    <t>3</t>
  </si>
  <si>
    <t>480037550107848423</t>
  </si>
  <si>
    <t>83871308</t>
  </si>
  <si>
    <t>SZALET MIEJSKI</t>
  </si>
  <si>
    <t>KOLEJOWA</t>
  </si>
  <si>
    <t>03969447</t>
  </si>
  <si>
    <t>480037550108488219</t>
  </si>
  <si>
    <t>PPE</t>
  </si>
  <si>
    <t>K/55/L5/11/001836</t>
  </si>
  <si>
    <t>K/55/L5/15/000147</t>
  </si>
  <si>
    <t>K/55/L5/15/005441</t>
  </si>
  <si>
    <t>7U002927990</t>
  </si>
  <si>
    <t>7U002928305</t>
  </si>
  <si>
    <t>PL0037550000482402</t>
  </si>
  <si>
    <t>480037550108070008</t>
  </si>
  <si>
    <t>PUNKTY HANDLOWE</t>
  </si>
  <si>
    <t>SZYMAŃSKIEGO</t>
  </si>
  <si>
    <t>DZ. 1/5, 43/7, 5/8</t>
  </si>
  <si>
    <t>K/55/L5/16/001378</t>
  </si>
  <si>
    <t>ZASILENIE URZĄDZEŃ SSP I OŚWIETLENIE PRZEJAZDU</t>
  </si>
  <si>
    <t xml:space="preserve">43,17 linii 402 </t>
  </si>
  <si>
    <t>PL_PKPE_3208000122_04</t>
  </si>
  <si>
    <t xml:space="preserve">ES/15144/ESR14/k/2014 </t>
  </si>
  <si>
    <t>PKP Energetyka SA</t>
  </si>
  <si>
    <t>DZ. 5/8</t>
  </si>
  <si>
    <t>89300043</t>
  </si>
  <si>
    <t>BUDYNEK URZĘDU MIASTA STRAŻ MIEJSKA</t>
  </si>
  <si>
    <t>BUDYNEK URZĘDU MIASTA - BIURO PODAWCZE</t>
  </si>
  <si>
    <t>90649896</t>
  </si>
  <si>
    <t>480037550000486706</t>
  </si>
  <si>
    <t>Platforma dla niepełnosprawnych</t>
  </si>
  <si>
    <t>Jednosci narodowej</t>
  </si>
  <si>
    <t>PL 0037550108214700</t>
  </si>
  <si>
    <t>SZKOŁA PODSTAWOWA NR 3</t>
  </si>
  <si>
    <t>SALA SPORTOWA</t>
  </si>
  <si>
    <t>480037550107199028</t>
  </si>
  <si>
    <t>0352075</t>
  </si>
  <si>
    <t>wypowiedzenie umowy kompleksowej</t>
  </si>
  <si>
    <t xml:space="preserve"> DO 31 GRUDNIA 2018</t>
  </si>
  <si>
    <t>REYMONTA</t>
  </si>
  <si>
    <t>DZ. 46 OBR.4</t>
  </si>
  <si>
    <t>ENERGA OBRÓT SA</t>
  </si>
  <si>
    <t>PL0037550108499434</t>
  </si>
  <si>
    <t>10 PPE</t>
  </si>
  <si>
    <t>62 PPE</t>
  </si>
  <si>
    <t>Kod PPE (numer z faktury)</t>
  </si>
  <si>
    <t>Taryfa zakupowa - grupa taryfowa</t>
  </si>
  <si>
    <t>umowa zawarta _podać do kiedy</t>
  </si>
  <si>
    <t>671-00-11-163</t>
  </si>
  <si>
    <t xml:space="preserve">Solna </t>
  </si>
  <si>
    <t>komunikacja@km.kolobrzeg.pl</t>
  </si>
  <si>
    <t>Baza</t>
  </si>
  <si>
    <t>480037550107197210</t>
  </si>
  <si>
    <t>88057689</t>
  </si>
  <si>
    <t>Energa Obrót</t>
  </si>
  <si>
    <t>01.11.2018</t>
  </si>
  <si>
    <t>30.04.2019</t>
  </si>
  <si>
    <t>Kiosk  Sprzedaży Biletów</t>
  </si>
  <si>
    <t>Jagiellońska</t>
  </si>
  <si>
    <t>480037550106740704</t>
  </si>
  <si>
    <t>03997531</t>
  </si>
  <si>
    <t>Grochowska</t>
  </si>
  <si>
    <t>480037550107663416</t>
  </si>
  <si>
    <t>83676730</t>
  </si>
  <si>
    <t>Tablica Informacji Pasażerskiej</t>
  </si>
  <si>
    <t>Jana Pawła II  Policja</t>
  </si>
  <si>
    <t>480037550108712228</t>
  </si>
  <si>
    <t>80800213</t>
  </si>
  <si>
    <t>04.03.2013</t>
  </si>
  <si>
    <t>Jana Pawła II  Skwer</t>
  </si>
  <si>
    <t>480037550108690000</t>
  </si>
  <si>
    <t>80501999</t>
  </si>
  <si>
    <t>24.05.2013</t>
  </si>
  <si>
    <t>Jana Pawła II  Graniczna</t>
  </si>
  <si>
    <t>480037550108842368</t>
  </si>
  <si>
    <t>00159500</t>
  </si>
  <si>
    <t>08.11.2014</t>
  </si>
  <si>
    <t>Armii Krajowej  Poczta</t>
  </si>
  <si>
    <t>480037550108690202</t>
  </si>
  <si>
    <t>80502016</t>
  </si>
  <si>
    <t>27.02.2013</t>
  </si>
  <si>
    <t>Solna</t>
  </si>
  <si>
    <t>Bałtycka Zarząd Portu</t>
  </si>
  <si>
    <t>480037550108842873</t>
  </si>
  <si>
    <t>00160177</t>
  </si>
  <si>
    <t>06.11.2014</t>
  </si>
  <si>
    <t>480037550108690303</t>
  </si>
  <si>
    <t>80501956</t>
  </si>
  <si>
    <t>480037550108690404</t>
  </si>
  <si>
    <t>80501978</t>
  </si>
  <si>
    <t>Koszalińska</t>
  </si>
  <si>
    <t>480037550108842671</t>
  </si>
  <si>
    <t>00126505</t>
  </si>
  <si>
    <t>Młyńska Kaufland</t>
  </si>
  <si>
    <t>480037550108842772</t>
  </si>
  <si>
    <t>00053377</t>
  </si>
  <si>
    <t>06.1102014</t>
  </si>
  <si>
    <t>Łopuskiego Szpital</t>
  </si>
  <si>
    <t>480037550108842570</t>
  </si>
  <si>
    <t>67412</t>
  </si>
  <si>
    <t>Jedności Narodowej</t>
  </si>
  <si>
    <t>480037550108842469</t>
  </si>
  <si>
    <t>00149111</t>
  </si>
  <si>
    <t>Starynowska</t>
  </si>
  <si>
    <t>480037550108840752</t>
  </si>
  <si>
    <t>29.10.2014</t>
  </si>
  <si>
    <t>kW</t>
  </si>
  <si>
    <t>SZKOŁA PODSTAWOWA NR 7</t>
  </si>
  <si>
    <t>1A</t>
  </si>
  <si>
    <t>e.turowski@sp7kg.pl</t>
  </si>
  <si>
    <t>PL0037550103826155</t>
  </si>
  <si>
    <t>58003384</t>
  </si>
  <si>
    <t>MAJ</t>
  </si>
  <si>
    <t>CZERWIEC</t>
  </si>
  <si>
    <t>LIPIEC</t>
  </si>
  <si>
    <t>SIERPIEŃ</t>
  </si>
  <si>
    <t>WRZESIEŃ</t>
  </si>
  <si>
    <t>PAŹDZIERNIK</t>
  </si>
  <si>
    <t>LISTOPAD</t>
  </si>
  <si>
    <t>14 PPE</t>
  </si>
  <si>
    <t>1 PPE</t>
  </si>
  <si>
    <t>liczba PPE</t>
  </si>
  <si>
    <t>s.klos@um.kolobrzeg.pl</t>
  </si>
  <si>
    <t>DŹWIGI OSOBOWE</t>
  </si>
  <si>
    <t>KOLEJOWA /ZDROJOWA</t>
  </si>
  <si>
    <t>480037550000024132</t>
  </si>
  <si>
    <t>70681658</t>
  </si>
  <si>
    <t>480037550108740722</t>
  </si>
  <si>
    <t>00148480</t>
  </si>
  <si>
    <t>480037550108807006</t>
  </si>
  <si>
    <t>80830646</t>
  </si>
  <si>
    <t>KOSZALIŃSKA</t>
  </si>
  <si>
    <t>GRANICZNA</t>
  </si>
  <si>
    <t>7-100</t>
  </si>
  <si>
    <t>`</t>
  </si>
  <si>
    <t>94494838</t>
  </si>
  <si>
    <t>GEN. WŁ. SIKORSKIEGO</t>
  </si>
  <si>
    <t>GEN. WŁ. SIKORSKIEGO/KORTY</t>
  </si>
  <si>
    <t>GEN. WŁ. SIKORSKIEGO/FREDRY</t>
  </si>
  <si>
    <t>BRAK</t>
  </si>
  <si>
    <t>26/1/K-IO/2018</t>
  </si>
  <si>
    <t>BRAK NUMERU</t>
  </si>
  <si>
    <t>NA CZAS NIEOKREŚLONY</t>
  </si>
  <si>
    <t xml:space="preserve"> 31 GRUDNIA 2019</t>
  </si>
  <si>
    <t>31 GRUDNIA 2019</t>
  </si>
  <si>
    <t>Komunikacja Miejska w Kołobrzegu</t>
  </si>
  <si>
    <t>ZESPÓŁ OBIEKTÓW</t>
  </si>
  <si>
    <t>HALA SPORTOWA</t>
  </si>
  <si>
    <t>30 KWIETNIA 2019</t>
  </si>
  <si>
    <t>PL0037550000163509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</si>
</sst>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zł&quot;"/>
    <numFmt numFmtId="166" formatCode="#,##0.00&quot; &quot;[$zł-415];[Red]&quot;-&quot;#,##0.00&quot; &quot;[$zł-415]"/>
  </numFmts>
  <fonts count="79"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sz val="10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u/>
      <sz val="11"/>
      <color indexed="12"/>
      <name val="Czcionka tekstu podstawowego"/>
      <family val="2"/>
      <charset val="238"/>
    </font>
    <font>
      <sz val="8"/>
      <color indexed="8"/>
      <name val="Czcionka tekstu podstawowego"/>
      <charset val="238"/>
    </font>
    <font>
      <sz val="8"/>
      <color indexed="8"/>
      <name val="Calibri"/>
      <family val="2"/>
      <charset val="238"/>
    </font>
    <font>
      <sz val="11"/>
      <name val="Czcionka tekstu podstawowego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0"/>
      <name val="Czcionka tekstu podstawowego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sz val="10"/>
      <color indexed="8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1"/>
      <color rgb="FF800080"/>
      <name val="Czcionka tekstu podstawowego"/>
      <charset val="238"/>
    </font>
    <font>
      <b/>
      <sz val="11"/>
      <color rgb="FFFF9900"/>
      <name val="Czcionka tekstu podstawowego"/>
      <charset val="238"/>
    </font>
    <font>
      <b/>
      <sz val="11"/>
      <color rgb="FFFFFFFF"/>
      <name val="Czcionka tekstu podstawowego"/>
      <charset val="238"/>
    </font>
    <font>
      <i/>
      <sz val="11"/>
      <color rgb="FF808080"/>
      <name val="Czcionka tekstu podstawowego"/>
      <charset val="238"/>
    </font>
    <font>
      <sz val="11"/>
      <color rgb="FF008000"/>
      <name val="Czcionka tekstu podstawowego"/>
      <charset val="238"/>
    </font>
    <font>
      <b/>
      <sz val="15"/>
      <color rgb="FF003366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1"/>
      <color rgb="FF003366"/>
      <name val="Czcionka tekstu podstawowego"/>
      <charset val="238"/>
    </font>
    <font>
      <sz val="11"/>
      <color rgb="FF333399"/>
      <name val="Czcionka tekstu podstawowego"/>
      <charset val="238"/>
    </font>
    <font>
      <sz val="11"/>
      <color rgb="FFFF9900"/>
      <name val="Czcionka tekstu podstawowego"/>
      <charset val="238"/>
    </font>
    <font>
      <sz val="11"/>
      <color rgb="FF993300"/>
      <name val="Czcionka tekstu podstawowego"/>
      <charset val="238"/>
    </font>
    <font>
      <sz val="11"/>
      <color rgb="FF000000"/>
      <name val="Arial"/>
      <family val="2"/>
      <charset val="238"/>
    </font>
    <font>
      <b/>
      <sz val="11"/>
      <color rgb="FF333333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zcionka tekstu podstawowego"/>
      <charset val="238"/>
    </font>
    <font>
      <sz val="11"/>
      <color rgb="FFFF0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sz val="11"/>
      <color rgb="FF0000FF"/>
      <name val="Calibri"/>
      <family val="2"/>
      <charset val="238"/>
      <scheme val="minor"/>
    </font>
    <font>
      <sz val="11"/>
      <color rgb="FF0000FF"/>
      <name val="Czcionka tekstu podstawowego"/>
      <family val="2"/>
      <charset val="238"/>
    </font>
    <font>
      <sz val="11"/>
      <color rgb="FF0000FF"/>
      <name val="Czcionka tekstu podstawowego"/>
      <charset val="238"/>
    </font>
    <font>
      <sz val="10"/>
      <color rgb="FF0000FF"/>
      <name val="Calibri"/>
      <family val="2"/>
      <charset val="238"/>
    </font>
    <font>
      <b/>
      <sz val="11"/>
      <name val="Czcionka tekstu podstawowego"/>
      <family val="2"/>
      <charset val="238"/>
    </font>
    <font>
      <b/>
      <sz val="10"/>
      <name val="Calibri"/>
      <family val="2"/>
      <charset val="238"/>
    </font>
    <font>
      <b/>
      <sz val="11"/>
      <name val="Czcionka tekstu podstawowego"/>
      <charset val="238"/>
    </font>
    <font>
      <sz val="10"/>
      <color rgb="FF7030A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9"/>
      <name val="Czcionka tekstu podstawowego"/>
      <family val="2"/>
      <charset val="238"/>
    </font>
    <font>
      <sz val="10"/>
      <color indexed="8"/>
      <name val="Cambria"/>
      <family val="1"/>
      <charset val="238"/>
      <scheme val="major"/>
    </font>
    <font>
      <sz val="9"/>
      <color indexed="8"/>
      <name val="Czcionka tekstu podstawowego"/>
      <family val="2"/>
      <charset val="238"/>
    </font>
    <font>
      <sz val="8"/>
      <color indexed="8"/>
      <name val="Calibri"/>
      <family val="2"/>
      <charset val="238"/>
      <scheme val="minor"/>
    </font>
    <font>
      <sz val="8"/>
      <color indexed="8"/>
      <name val="Czcionka tekstu podstawowego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0000FF"/>
      <name val="Calibri"/>
      <family val="2"/>
      <charset val="238"/>
      <scheme val="minor"/>
    </font>
    <font>
      <b/>
      <sz val="10"/>
      <color rgb="FF0000FF"/>
      <name val="Calibri"/>
      <family val="2"/>
      <charset val="238"/>
      <scheme val="minor"/>
    </font>
    <font>
      <u/>
      <sz val="11"/>
      <color theme="10"/>
      <name val="Czcionka tekstu podstawowego"/>
      <family val="2"/>
      <charset val="238"/>
    </font>
    <font>
      <u/>
      <sz val="10"/>
      <color theme="10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trike/>
      <sz val="10"/>
      <color indexed="8"/>
      <name val="Calibri"/>
      <family val="2"/>
      <charset val="238"/>
    </font>
    <font>
      <strike/>
      <sz val="10"/>
      <name val="Calibri"/>
      <family val="2"/>
      <charset val="238"/>
    </font>
    <font>
      <b/>
      <strike/>
      <sz val="10"/>
      <name val="Calibri"/>
      <family val="2"/>
      <charset val="238"/>
    </font>
    <font>
      <sz val="10"/>
      <color rgb="FF000000"/>
      <name val="Calibri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0C0C0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</borders>
  <cellStyleXfs count="49">
    <xf numFmtId="0" fontId="0" fillId="0" borderId="0">
      <alignment vertical="top"/>
    </xf>
    <xf numFmtId="0" fontId="22" fillId="9" borderId="0" applyNumberFormat="0" applyBorder="0" applyProtection="0"/>
    <xf numFmtId="0" fontId="22" fillId="10" borderId="0" applyNumberFormat="0" applyBorder="0" applyProtection="0"/>
    <xf numFmtId="0" fontId="22" fillId="11" borderId="0" applyNumberFormat="0" applyBorder="0" applyProtection="0"/>
    <xf numFmtId="0" fontId="22" fillId="12" borderId="0" applyNumberFormat="0" applyBorder="0" applyProtection="0"/>
    <xf numFmtId="0" fontId="22" fillId="13" borderId="0" applyNumberFormat="0" applyBorder="0" applyProtection="0"/>
    <xf numFmtId="0" fontId="22" fillId="14" borderId="0" applyNumberFormat="0" applyBorder="0" applyProtection="0"/>
    <xf numFmtId="0" fontId="22" fillId="15" borderId="0" applyNumberFormat="0" applyBorder="0" applyProtection="0"/>
    <xf numFmtId="0" fontId="22" fillId="16" borderId="0" applyNumberFormat="0" applyBorder="0" applyProtection="0"/>
    <xf numFmtId="0" fontId="22" fillId="17" borderId="0" applyNumberFormat="0" applyBorder="0" applyProtection="0"/>
    <xf numFmtId="0" fontId="22" fillId="12" borderId="0" applyNumberFormat="0" applyBorder="0" applyProtection="0"/>
    <xf numFmtId="0" fontId="22" fillId="15" borderId="0" applyNumberFormat="0" applyBorder="0" applyProtection="0"/>
    <xf numFmtId="0" fontId="22" fillId="18" borderId="0" applyNumberFormat="0" applyBorder="0" applyProtection="0"/>
    <xf numFmtId="0" fontId="23" fillId="19" borderId="0" applyNumberFormat="0" applyBorder="0" applyProtection="0"/>
    <xf numFmtId="0" fontId="23" fillId="16" borderId="0" applyNumberFormat="0" applyBorder="0" applyProtection="0"/>
    <xf numFmtId="0" fontId="23" fillId="17" borderId="0" applyNumberFormat="0" applyBorder="0" applyProtection="0"/>
    <xf numFmtId="0" fontId="23" fillId="20" borderId="0" applyNumberFormat="0" applyBorder="0" applyProtection="0"/>
    <xf numFmtId="0" fontId="23" fillId="21" borderId="0" applyNumberFormat="0" applyBorder="0" applyProtection="0"/>
    <xf numFmtId="0" fontId="23" fillId="22" borderId="0" applyNumberFormat="0" applyBorder="0" applyProtection="0"/>
    <xf numFmtId="0" fontId="23" fillId="23" borderId="0" applyNumberFormat="0" applyBorder="0" applyProtection="0"/>
    <xf numFmtId="0" fontId="23" fillId="24" borderId="0" applyNumberFormat="0" applyBorder="0" applyProtection="0"/>
    <xf numFmtId="0" fontId="23" fillId="25" borderId="0" applyNumberFormat="0" applyBorder="0" applyProtection="0"/>
    <xf numFmtId="0" fontId="23" fillId="20" borderId="0" applyNumberFormat="0" applyBorder="0" applyProtection="0"/>
    <xf numFmtId="0" fontId="23" fillId="21" borderId="0" applyNumberFormat="0" applyBorder="0" applyProtection="0"/>
    <xf numFmtId="0" fontId="23" fillId="26" borderId="0" applyNumberFormat="0" applyBorder="0" applyProtection="0"/>
    <xf numFmtId="0" fontId="24" fillId="10" borderId="0" applyNumberFormat="0" applyBorder="0" applyProtection="0"/>
    <xf numFmtId="0" fontId="25" fillId="14" borderId="30" applyNumberFormat="0" applyProtection="0"/>
    <xf numFmtId="0" fontId="26" fillId="27" borderId="31" applyNumberFormat="0" applyProtection="0"/>
    <xf numFmtId="0" fontId="27" fillId="0" borderId="0" applyNumberFormat="0" applyBorder="0" applyProtection="0"/>
    <xf numFmtId="0" fontId="28" fillId="11" borderId="0" applyNumberFormat="0" applyBorder="0" applyProtection="0"/>
    <xf numFmtId="0" fontId="29" fillId="0" borderId="32" applyNumberFormat="0" applyProtection="0"/>
    <xf numFmtId="0" fontId="30" fillId="0" borderId="33" applyNumberFormat="0" applyProtection="0"/>
    <xf numFmtId="0" fontId="31" fillId="0" borderId="34" applyNumberFormat="0" applyProtection="0"/>
    <xf numFmtId="0" fontId="31" fillId="0" borderId="0" applyNumberFormat="0" applyBorder="0" applyProtection="0"/>
    <xf numFmtId="0" fontId="32" fillId="14" borderId="30" applyNumberFormat="0" applyProtection="0"/>
    <xf numFmtId="0" fontId="33" fillId="0" borderId="35" applyNumberFormat="0" applyProtection="0"/>
    <xf numFmtId="0" fontId="34" fillId="28" borderId="0" applyNumberFormat="0" applyBorder="0" applyProtection="0"/>
    <xf numFmtId="0" fontId="35" fillId="29" borderId="36" applyNumberFormat="0" applyFont="0" applyProtection="0"/>
    <xf numFmtId="0" fontId="36" fillId="14" borderId="37" applyNumberFormat="0" applyProtection="0"/>
    <xf numFmtId="0" fontId="37" fillId="0" borderId="0" applyNumberFormat="0" applyBorder="0" applyProtection="0"/>
    <xf numFmtId="0" fontId="38" fillId="0" borderId="38" applyNumberFormat="0" applyProtection="0"/>
    <xf numFmtId="0" fontId="39" fillId="0" borderId="0" applyNumberFormat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9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41" fillId="0" borderId="0" applyNumberFormat="0" applyBorder="0" applyProtection="0"/>
    <xf numFmtId="166" fontId="41" fillId="0" borderId="0" applyBorder="0" applyProtection="0"/>
    <xf numFmtId="0" fontId="71" fillId="0" borderId="0" applyNumberFormat="0" applyFill="0" applyBorder="0" applyAlignment="0" applyProtection="0">
      <alignment vertical="top"/>
      <protection locked="0"/>
    </xf>
  </cellStyleXfs>
  <cellXfs count="410">
    <xf numFmtId="0" fontId="0" fillId="0" borderId="0" xfId="0" applyAlignment="1"/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/>
    <xf numFmtId="0" fontId="2" fillId="0" borderId="4" xfId="0" applyFont="1" applyBorder="1" applyAlignment="1"/>
    <xf numFmtId="49" fontId="2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0" fillId="0" borderId="0" xfId="0" applyNumberFormat="1" applyAlignment="1"/>
    <xf numFmtId="0" fontId="0" fillId="0" borderId="0" xfId="0" applyBorder="1" applyAlignment="1"/>
    <xf numFmtId="0" fontId="2" fillId="0" borderId="0" xfId="0" applyFont="1" applyFill="1" applyAlignment="1">
      <alignment horizontal="center" vertical="center"/>
    </xf>
    <xf numFmtId="0" fontId="8" fillId="0" borderId="0" xfId="0" applyFont="1" applyAlignment="1"/>
    <xf numFmtId="0" fontId="8" fillId="0" borderId="0" xfId="0" applyFont="1" applyBorder="1">
      <alignment vertical="top"/>
    </xf>
    <xf numFmtId="0" fontId="7" fillId="0" borderId="0" xfId="0" applyFont="1" applyAlignment="1"/>
    <xf numFmtId="0" fontId="8" fillId="0" borderId="0" xfId="0" applyFont="1" applyBorder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/>
    <xf numFmtId="0" fontId="6" fillId="2" borderId="5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Fill="1" applyAlignment="1"/>
    <xf numFmtId="49" fontId="2" fillId="0" borderId="0" xfId="0" applyNumberFormat="1" applyFont="1" applyFill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/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/>
    <xf numFmtId="0" fontId="6" fillId="5" borderId="11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49" fontId="2" fillId="5" borderId="11" xfId="0" applyNumberFormat="1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/>
    <xf numFmtId="0" fontId="2" fillId="5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/>
    <xf numFmtId="0" fontId="6" fillId="6" borderId="1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49" fontId="2" fillId="6" borderId="11" xfId="0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/>
    <xf numFmtId="0" fontId="2" fillId="6" borderId="17" xfId="0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/>
    <xf numFmtId="49" fontId="2" fillId="4" borderId="7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/>
    <xf numFmtId="0" fontId="11" fillId="0" borderId="0" xfId="0" applyFont="1" applyAlignment="1"/>
    <xf numFmtId="0" fontId="1" fillId="0" borderId="0" xfId="0" applyFont="1" applyAlignment="1"/>
    <xf numFmtId="0" fontId="6" fillId="4" borderId="0" xfId="0" applyFont="1" applyFill="1" applyAlignment="1"/>
    <xf numFmtId="0" fontId="6" fillId="4" borderId="3" xfId="0" applyFont="1" applyFill="1" applyBorder="1" applyAlignment="1"/>
    <xf numFmtId="0" fontId="2" fillId="4" borderId="1" xfId="0" applyFont="1" applyFill="1" applyBorder="1" applyAlignment="1" applyProtection="1">
      <alignment horizontal="center"/>
      <protection locked="0"/>
    </xf>
    <xf numFmtId="0" fontId="2" fillId="4" borderId="19" xfId="0" applyFont="1" applyFill="1" applyBorder="1" applyAlignment="1" applyProtection="1">
      <alignment horizontal="center"/>
      <protection locked="0"/>
    </xf>
    <xf numFmtId="0" fontId="12" fillId="0" borderId="0" xfId="0" applyFont="1" applyAlignment="1"/>
    <xf numFmtId="0" fontId="12" fillId="0" borderId="0" xfId="0" applyFont="1" applyFill="1" applyAlignment="1">
      <alignment horizontal="center" vertical="center"/>
    </xf>
    <xf numFmtId="0" fontId="2" fillId="30" borderId="1" xfId="0" applyFont="1" applyFill="1" applyBorder="1" applyAlignment="1">
      <alignment horizontal="center" vertical="center" wrapText="1"/>
    </xf>
    <xf numFmtId="49" fontId="2" fillId="30" borderId="1" xfId="0" applyNumberFormat="1" applyFont="1" applyFill="1" applyBorder="1" applyAlignment="1">
      <alignment horizontal="center" vertical="center" wrapText="1"/>
    </xf>
    <xf numFmtId="0" fontId="2" fillId="30" borderId="3" xfId="0" applyFont="1" applyFill="1" applyBorder="1" applyAlignment="1"/>
    <xf numFmtId="0" fontId="2" fillId="30" borderId="2" xfId="0" applyFont="1" applyFill="1" applyBorder="1" applyAlignment="1">
      <alignment horizontal="center" vertical="center" wrapText="1"/>
    </xf>
    <xf numFmtId="0" fontId="2" fillId="30" borderId="4" xfId="0" applyFont="1" applyFill="1" applyBorder="1" applyAlignment="1"/>
    <xf numFmtId="0" fontId="2" fillId="30" borderId="1" xfId="0" applyFont="1" applyFill="1" applyBorder="1" applyAlignment="1"/>
    <xf numFmtId="0" fontId="2" fillId="31" borderId="1" xfId="0" applyFont="1" applyFill="1" applyBorder="1" applyAlignment="1">
      <alignment horizontal="center" vertical="center" wrapText="1"/>
    </xf>
    <xf numFmtId="0" fontId="2" fillId="31" borderId="3" xfId="0" applyFont="1" applyFill="1" applyBorder="1" applyAlignment="1"/>
    <xf numFmtId="0" fontId="2" fillId="31" borderId="4" xfId="0" applyFont="1" applyFill="1" applyBorder="1" applyAlignment="1"/>
    <xf numFmtId="0" fontId="2" fillId="31" borderId="2" xfId="0" applyFont="1" applyFill="1" applyBorder="1" applyAlignment="1">
      <alignment horizontal="center" vertical="center" wrapText="1"/>
    </xf>
    <xf numFmtId="0" fontId="2" fillId="31" borderId="0" xfId="0" applyFont="1" applyFill="1" applyAlignment="1"/>
    <xf numFmtId="0" fontId="6" fillId="31" borderId="1" xfId="0" applyFont="1" applyFill="1" applyBorder="1" applyAlignment="1">
      <alignment horizontal="center" vertical="center" wrapText="1"/>
    </xf>
    <xf numFmtId="164" fontId="2" fillId="31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6" fillId="3" borderId="4" xfId="0" applyFont="1" applyFill="1" applyBorder="1" applyAlignment="1"/>
    <xf numFmtId="0" fontId="6" fillId="4" borderId="4" xfId="0" applyFont="1" applyFill="1" applyBorder="1" applyAlignment="1"/>
    <xf numFmtId="0" fontId="14" fillId="7" borderId="1" xfId="0" applyFont="1" applyFill="1" applyBorder="1">
      <alignment vertical="top"/>
    </xf>
    <xf numFmtId="0" fontId="14" fillId="7" borderId="0" xfId="0" applyFont="1" applyFill="1">
      <alignment vertical="top"/>
    </xf>
    <xf numFmtId="0" fontId="6" fillId="6" borderId="16" xfId="0" applyFont="1" applyFill="1" applyBorder="1" applyAlignment="1"/>
    <xf numFmtId="0" fontId="6" fillId="4" borderId="7" xfId="0" applyFont="1" applyFill="1" applyBorder="1" applyAlignment="1"/>
    <xf numFmtId="49" fontId="6" fillId="32" borderId="1" xfId="0" applyNumberFormat="1" applyFont="1" applyFill="1" applyBorder="1" applyAlignment="1">
      <alignment horizontal="center" vertical="center" wrapText="1"/>
    </xf>
    <xf numFmtId="49" fontId="6" fillId="32" borderId="0" xfId="0" applyNumberFormat="1" applyFont="1" applyFill="1" applyAlignment="1">
      <alignment horizontal="center"/>
    </xf>
    <xf numFmtId="0" fontId="2" fillId="0" borderId="20" xfId="0" applyFont="1" applyBorder="1" applyAlignment="1"/>
    <xf numFmtId="49" fontId="2" fillId="0" borderId="2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/>
    <xf numFmtId="0" fontId="42" fillId="0" borderId="1" xfId="0" applyFont="1" applyBorder="1" applyAlignment="1">
      <alignment horizontal="center"/>
    </xf>
    <xf numFmtId="0" fontId="43" fillId="0" borderId="1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/>
    </xf>
    <xf numFmtId="0" fontId="2" fillId="0" borderId="1" xfId="0" applyFont="1" applyBorder="1" applyAlignment="1"/>
    <xf numFmtId="0" fontId="2" fillId="3" borderId="10" xfId="0" applyFont="1" applyFill="1" applyBorder="1" applyAlignment="1"/>
    <xf numFmtId="0" fontId="2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/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45" fillId="0" borderId="7" xfId="0" applyFont="1" applyBorder="1" applyAlignment="1"/>
    <xf numFmtId="0" fontId="9" fillId="0" borderId="0" xfId="44" applyAlignment="1" applyProtection="1"/>
    <xf numFmtId="0" fontId="15" fillId="7" borderId="0" xfId="44" applyFont="1" applyFill="1" applyProtection="1">
      <alignment vertical="top"/>
    </xf>
    <xf numFmtId="0" fontId="15" fillId="2" borderId="1" xfId="44" applyFont="1" applyFill="1" applyBorder="1" applyAlignment="1" applyProtection="1"/>
    <xf numFmtId="0" fontId="15" fillId="2" borderId="2" xfId="44" applyFont="1" applyFill="1" applyBorder="1" applyAlignment="1" applyProtection="1"/>
    <xf numFmtId="0" fontId="15" fillId="7" borderId="0" xfId="44" applyFont="1" applyFill="1" applyBorder="1" applyProtection="1">
      <alignment vertical="top"/>
    </xf>
    <xf numFmtId="0" fontId="2" fillId="3" borderId="22" xfId="0" applyFont="1" applyFill="1" applyBorder="1" applyAlignment="1">
      <alignment horizontal="center" vertical="center" wrapText="1"/>
    </xf>
    <xf numFmtId="0" fontId="6" fillId="0" borderId="7" xfId="0" applyFont="1" applyBorder="1" applyAlignment="1"/>
    <xf numFmtId="49" fontId="6" fillId="3" borderId="10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49" fontId="43" fillId="0" borderId="0" xfId="0" applyNumberFormat="1" applyFont="1" applyAlignment="1">
      <alignment horizont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3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Border="1" applyAlignment="1"/>
    <xf numFmtId="0" fontId="0" fillId="0" borderId="0" xfId="0" applyFill="1" applyBorder="1" applyAlignment="1"/>
    <xf numFmtId="2" fontId="18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3" fillId="0" borderId="1" xfId="0" applyFont="1" applyBorder="1" applyAlignment="1">
      <alignment horizontal="center"/>
    </xf>
    <xf numFmtId="0" fontId="4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7" fillId="0" borderId="1" xfId="0" applyFont="1" applyBorder="1" applyAlignment="1">
      <alignment horizontal="center"/>
    </xf>
    <xf numFmtId="0" fontId="2" fillId="33" borderId="1" xfId="0" applyFont="1" applyFill="1" applyBorder="1" applyAlignment="1">
      <alignment horizontal="center" vertical="center" wrapText="1"/>
    </xf>
    <xf numFmtId="0" fontId="6" fillId="33" borderId="3" xfId="0" applyFont="1" applyFill="1" applyBorder="1" applyAlignment="1"/>
    <xf numFmtId="0" fontId="47" fillId="33" borderId="39" xfId="0" applyFont="1" applyFill="1" applyBorder="1" applyAlignment="1"/>
    <xf numFmtId="0" fontId="6" fillId="33" borderId="4" xfId="0" applyFont="1" applyFill="1" applyBorder="1" applyAlignment="1"/>
    <xf numFmtId="0" fontId="6" fillId="33" borderId="1" xfId="0" applyFont="1" applyFill="1" applyBorder="1" applyAlignment="1">
      <alignment horizontal="center" vertical="center" wrapText="1"/>
    </xf>
    <xf numFmtId="0" fontId="48" fillId="33" borderId="1" xfId="0" applyFont="1" applyFill="1" applyBorder="1" applyAlignment="1">
      <alignment horizontal="center" vertical="center" wrapText="1"/>
    </xf>
    <xf numFmtId="0" fontId="43" fillId="33" borderId="1" xfId="0" applyFont="1" applyFill="1" applyBorder="1" applyAlignment="1">
      <alignment horizontal="center" vertical="center" wrapText="1"/>
    </xf>
    <xf numFmtId="49" fontId="47" fillId="33" borderId="39" xfId="0" applyNumberFormat="1" applyFont="1" applyFill="1" applyBorder="1" applyAlignment="1">
      <alignment horizontal="center"/>
    </xf>
    <xf numFmtId="49" fontId="43" fillId="33" borderId="1" xfId="0" applyNumberFormat="1" applyFont="1" applyFill="1" applyBorder="1" applyAlignment="1">
      <alignment horizontal="center" vertical="center" wrapText="1"/>
    </xf>
    <xf numFmtId="0" fontId="47" fillId="33" borderId="39" xfId="0" applyFont="1" applyFill="1" applyBorder="1" applyAlignment="1">
      <alignment horizontal="center"/>
    </xf>
    <xf numFmtId="0" fontId="47" fillId="0" borderId="0" xfId="0" applyFont="1" applyFill="1" applyAlignment="1">
      <alignment horizontal="center" vertical="center"/>
    </xf>
    <xf numFmtId="0" fontId="49" fillId="0" borderId="0" xfId="0" applyFont="1" applyAlignment="1">
      <alignment horizontal="left" vertical="center" wrapText="1"/>
    </xf>
    <xf numFmtId="0" fontId="43" fillId="0" borderId="0" xfId="0" applyFont="1" applyFill="1" applyBorder="1" applyAlignment="1">
      <alignment horizontal="center" vertical="center"/>
    </xf>
    <xf numFmtId="0" fontId="2" fillId="33" borderId="2" xfId="0" applyFont="1" applyFill="1" applyBorder="1" applyAlignment="1">
      <alignment horizontal="center" vertical="center" wrapText="1"/>
    </xf>
    <xf numFmtId="0" fontId="43" fillId="33" borderId="2" xfId="0" applyFont="1" applyFill="1" applyBorder="1" applyAlignment="1">
      <alignment horizontal="center" vertical="center" wrapText="1"/>
    </xf>
    <xf numFmtId="0" fontId="6" fillId="33" borderId="2" xfId="0" applyFont="1" applyFill="1" applyBorder="1" applyAlignment="1">
      <alignment horizontal="center" vertical="center" wrapText="1"/>
    </xf>
    <xf numFmtId="0" fontId="48" fillId="33" borderId="2" xfId="0" applyFont="1" applyFill="1" applyBorder="1" applyAlignment="1">
      <alignment horizontal="center" vertical="center" wrapText="1"/>
    </xf>
    <xf numFmtId="49" fontId="47" fillId="33" borderId="40" xfId="0" applyNumberFormat="1" applyFont="1" applyFill="1" applyBorder="1" applyAlignment="1">
      <alignment horizontal="center"/>
    </xf>
    <xf numFmtId="49" fontId="43" fillId="33" borderId="2" xfId="0" applyNumberFormat="1" applyFont="1" applyFill="1" applyBorder="1" applyAlignment="1">
      <alignment horizontal="center" vertical="center" wrapText="1"/>
    </xf>
    <xf numFmtId="0" fontId="48" fillId="33" borderId="1" xfId="0" applyFont="1" applyFill="1" applyBorder="1" applyAlignment="1">
      <alignment horizontal="center"/>
    </xf>
    <xf numFmtId="49" fontId="47" fillId="33" borderId="1" xfId="0" applyNumberFormat="1" applyFont="1" applyFill="1" applyBorder="1" applyAlignment="1">
      <alignment horizontal="center"/>
    </xf>
    <xf numFmtId="49" fontId="43" fillId="33" borderId="1" xfId="0" applyNumberFormat="1" applyFont="1" applyFill="1" applyBorder="1" applyAlignment="1">
      <alignment horizontal="center"/>
    </xf>
    <xf numFmtId="0" fontId="47" fillId="33" borderId="1" xfId="0" applyFont="1" applyFill="1" applyBorder="1" applyAlignment="1"/>
    <xf numFmtId="0" fontId="47" fillId="0" borderId="0" xfId="0" applyFont="1" applyAlignment="1"/>
    <xf numFmtId="3" fontId="19" fillId="0" borderId="0" xfId="0" applyNumberFormat="1" applyFont="1" applyBorder="1" applyAlignment="1"/>
    <xf numFmtId="0" fontId="21" fillId="0" borderId="0" xfId="0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0" fontId="0" fillId="0" borderId="1" xfId="0" applyBorder="1" applyAlignment="1"/>
    <xf numFmtId="0" fontId="44" fillId="0" borderId="1" xfId="0" applyFont="1" applyFill="1" applyBorder="1" applyAlignment="1">
      <alignment horizontal="center"/>
    </xf>
    <xf numFmtId="0" fontId="43" fillId="0" borderId="1" xfId="0" applyFont="1" applyFill="1" applyBorder="1" applyAlignment="1">
      <alignment horizontal="center"/>
    </xf>
    <xf numFmtId="3" fontId="20" fillId="0" borderId="0" xfId="0" applyNumberFormat="1" applyFont="1" applyAlignment="1"/>
    <xf numFmtId="0" fontId="2" fillId="5" borderId="2" xfId="0" applyFont="1" applyFill="1" applyBorder="1" applyAlignment="1"/>
    <xf numFmtId="0" fontId="6" fillId="0" borderId="23" xfId="0" applyFont="1" applyFill="1" applyBorder="1" applyAlignment="1">
      <alignment horizontal="center" vertical="center" wrapText="1"/>
    </xf>
    <xf numFmtId="0" fontId="43" fillId="0" borderId="22" xfId="0" applyFont="1" applyBorder="1" applyAlignment="1">
      <alignment horizontal="center"/>
    </xf>
    <xf numFmtId="0" fontId="2" fillId="0" borderId="24" xfId="0" applyFont="1" applyBorder="1" applyAlignment="1"/>
    <xf numFmtId="0" fontId="43" fillId="0" borderId="10" xfId="0" applyFont="1" applyBorder="1" applyAlignment="1"/>
    <xf numFmtId="0" fontId="42" fillId="0" borderId="10" xfId="0" applyFont="1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2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49" fontId="42" fillId="0" borderId="10" xfId="0" applyNumberFormat="1" applyFont="1" applyBorder="1" applyAlignment="1">
      <alignment horizontal="center"/>
    </xf>
    <xf numFmtId="0" fontId="6" fillId="0" borderId="21" xfId="0" applyFont="1" applyFill="1" applyBorder="1" applyAlignment="1">
      <alignment horizontal="center" vertical="center" wrapText="1"/>
    </xf>
    <xf numFmtId="0" fontId="43" fillId="30" borderId="25" xfId="0" applyFont="1" applyFill="1" applyBorder="1" applyAlignment="1"/>
    <xf numFmtId="0" fontId="43" fillId="30" borderId="26" xfId="0" applyFont="1" applyFill="1" applyBorder="1" applyAlignment="1"/>
    <xf numFmtId="0" fontId="43" fillId="30" borderId="11" xfId="0" applyFont="1" applyFill="1" applyBorder="1" applyAlignment="1"/>
    <xf numFmtId="0" fontId="43" fillId="30" borderId="11" xfId="0" applyFont="1" applyFill="1" applyBorder="1" applyAlignment="1">
      <alignment horizontal="center"/>
    </xf>
    <xf numFmtId="0" fontId="47" fillId="30" borderId="11" xfId="0" applyFont="1" applyFill="1" applyBorder="1">
      <alignment vertical="top"/>
    </xf>
    <xf numFmtId="0" fontId="42" fillId="30" borderId="12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/>
    <xf numFmtId="0" fontId="43" fillId="30" borderId="28" xfId="0" applyFont="1" applyFill="1" applyBorder="1" applyAlignment="1"/>
    <xf numFmtId="0" fontId="43" fillId="30" borderId="16" xfId="0" applyFont="1" applyFill="1" applyBorder="1" applyAlignment="1"/>
    <xf numFmtId="0" fontId="43" fillId="30" borderId="16" xfId="0" applyFont="1" applyFill="1" applyBorder="1" applyAlignment="1">
      <alignment horizontal="center"/>
    </xf>
    <xf numFmtId="0" fontId="47" fillId="30" borderId="16" xfId="0" applyFont="1" applyFill="1" applyBorder="1">
      <alignment vertical="top"/>
    </xf>
    <xf numFmtId="3" fontId="42" fillId="30" borderId="18" xfId="0" applyNumberFormat="1" applyFont="1" applyFill="1" applyBorder="1" applyAlignment="1">
      <alignment horizontal="center"/>
    </xf>
    <xf numFmtId="0" fontId="51" fillId="0" borderId="0" xfId="0" applyFont="1" applyAlignment="1"/>
    <xf numFmtId="49" fontId="43" fillId="30" borderId="11" xfId="0" applyNumberFormat="1" applyFont="1" applyFill="1" applyBorder="1" applyAlignment="1">
      <alignment horizontal="center"/>
    </xf>
    <xf numFmtId="49" fontId="43" fillId="30" borderId="16" xfId="0" applyNumberFormat="1" applyFont="1" applyFill="1" applyBorder="1" applyAlignment="1">
      <alignment horizontal="center"/>
    </xf>
    <xf numFmtId="0" fontId="46" fillId="33" borderId="4" xfId="0" applyFont="1" applyFill="1" applyBorder="1" applyAlignment="1"/>
    <xf numFmtId="3" fontId="53" fillId="33" borderId="1" xfId="0" applyNumberFormat="1" applyFont="1" applyFill="1" applyBorder="1" applyAlignment="1">
      <alignment horizontal="right" vertical="center" wrapText="1"/>
    </xf>
    <xf numFmtId="3" fontId="53" fillId="33" borderId="2" xfId="0" applyNumberFormat="1" applyFont="1" applyFill="1" applyBorder="1" applyAlignment="1">
      <alignment horizontal="right" vertical="center" wrapText="1"/>
    </xf>
    <xf numFmtId="3" fontId="53" fillId="33" borderId="1" xfId="0" applyNumberFormat="1" applyFont="1" applyFill="1" applyBorder="1" applyAlignment="1">
      <alignment horizontal="right"/>
    </xf>
    <xf numFmtId="3" fontId="54" fillId="0" borderId="0" xfId="0" applyNumberFormat="1" applyFont="1" applyAlignment="1"/>
    <xf numFmtId="0" fontId="54" fillId="0" borderId="0" xfId="0" applyFont="1" applyAlignment="1"/>
    <xf numFmtId="0" fontId="55" fillId="0" borderId="0" xfId="0" applyFont="1" applyAlignment="1"/>
    <xf numFmtId="49" fontId="56" fillId="4" borderId="1" xfId="0" applyNumberFormat="1" applyFont="1" applyFill="1" applyBorder="1" applyAlignment="1">
      <alignment horizontal="center" vertical="center" wrapText="1"/>
    </xf>
    <xf numFmtId="49" fontId="56" fillId="4" borderId="19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51" fillId="0" borderId="1" xfId="0" applyFont="1" applyFill="1" applyBorder="1" applyAlignment="1">
      <alignment horizontal="center" vertical="center" wrapText="1"/>
    </xf>
    <xf numFmtId="165" fontId="0" fillId="0" borderId="0" xfId="0" applyNumberFormat="1" applyAlignment="1"/>
    <xf numFmtId="3" fontId="57" fillId="0" borderId="0" xfId="0" applyNumberFormat="1" applyFont="1" applyAlignment="1"/>
    <xf numFmtId="0" fontId="57" fillId="0" borderId="0" xfId="0" applyFont="1" applyAlignment="1"/>
    <xf numFmtId="3" fontId="12" fillId="0" borderId="0" xfId="0" applyNumberFormat="1" applyFont="1" applyAlignment="1"/>
    <xf numFmtId="3" fontId="59" fillId="0" borderId="0" xfId="0" applyNumberFormat="1" applyFont="1" applyAlignment="1"/>
    <xf numFmtId="49" fontId="2" fillId="5" borderId="5" xfId="0" applyNumberFormat="1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60" fillId="0" borderId="1" xfId="0" applyFont="1" applyFill="1" applyBorder="1" applyAlignment="1">
      <alignment horizontal="center" vertical="center" wrapText="1"/>
    </xf>
    <xf numFmtId="0" fontId="0" fillId="34" borderId="0" xfId="0" applyFill="1" applyAlignment="1">
      <alignment horizontal="center" vertical="center"/>
    </xf>
    <xf numFmtId="0" fontId="20" fillId="0" borderId="0" xfId="0" applyFont="1" applyAlignment="1"/>
    <xf numFmtId="3" fontId="58" fillId="31" borderId="1" xfId="0" applyNumberFormat="1" applyFont="1" applyFill="1" applyBorder="1" applyAlignment="1">
      <alignment horizontal="center" vertical="center" wrapText="1"/>
    </xf>
    <xf numFmtId="3" fontId="58" fillId="30" borderId="1" xfId="0" applyNumberFormat="1" applyFont="1" applyFill="1" applyBorder="1" applyAlignment="1">
      <alignment horizontal="center" vertical="center" wrapText="1"/>
    </xf>
    <xf numFmtId="0" fontId="2" fillId="35" borderId="1" xfId="0" applyFont="1" applyFill="1" applyBorder="1" applyAlignment="1">
      <alignment horizontal="center" vertical="center" wrapText="1"/>
    </xf>
    <xf numFmtId="0" fontId="2" fillId="35" borderId="2" xfId="0" applyFont="1" applyFill="1" applyBorder="1" applyAlignment="1">
      <alignment horizontal="center" vertical="center" wrapText="1"/>
    </xf>
    <xf numFmtId="0" fontId="2" fillId="35" borderId="3" xfId="0" applyFont="1" applyFill="1" applyBorder="1" applyAlignment="1"/>
    <xf numFmtId="0" fontId="2" fillId="35" borderId="5" xfId="0" applyFont="1" applyFill="1" applyBorder="1" applyAlignment="1">
      <alignment horizontal="center" vertical="center" wrapText="1"/>
    </xf>
    <xf numFmtId="0" fontId="2" fillId="35" borderId="0" xfId="0" applyFont="1" applyFill="1" applyAlignment="1"/>
    <xf numFmtId="49" fontId="2" fillId="35" borderId="1" xfId="0" applyNumberFormat="1" applyFont="1" applyFill="1" applyBorder="1" applyAlignment="1">
      <alignment horizontal="center" vertical="center" wrapText="1"/>
    </xf>
    <xf numFmtId="0" fontId="2" fillId="35" borderId="0" xfId="0" applyFont="1" applyFill="1" applyAlignment="1">
      <alignment vertical="center"/>
    </xf>
    <xf numFmtId="49" fontId="6" fillId="35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9" fontId="56" fillId="31" borderId="1" xfId="0" applyNumberFormat="1" applyFont="1" applyFill="1" applyBorder="1" applyAlignment="1">
      <alignment horizontal="center" vertical="center" wrapText="1"/>
    </xf>
    <xf numFmtId="0" fontId="56" fillId="31" borderId="0" xfId="0" applyFont="1" applyFill="1" applyAlignment="1">
      <alignment horizontal="center"/>
    </xf>
    <xf numFmtId="0" fontId="0" fillId="34" borderId="0" xfId="0" applyFill="1" applyAlignment="1"/>
    <xf numFmtId="0" fontId="2" fillId="0" borderId="0" xfId="0" applyFont="1" applyBorder="1" applyAlignment="1"/>
    <xf numFmtId="0" fontId="6" fillId="0" borderId="0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/>
    <xf numFmtId="0" fontId="0" fillId="36" borderId="1" xfId="0" applyFill="1" applyBorder="1">
      <alignment vertical="top"/>
    </xf>
    <xf numFmtId="0" fontId="2" fillId="35" borderId="1" xfId="0" applyFont="1" applyFill="1" applyBorder="1" applyAlignment="1">
      <alignment vertical="center"/>
    </xf>
    <xf numFmtId="0" fontId="62" fillId="35" borderId="1" xfId="45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3" fillId="0" borderId="0" xfId="0" applyFont="1" applyAlignment="1"/>
    <xf numFmtId="0" fontId="18" fillId="0" borderId="0" xfId="0" applyFont="1" applyAlignment="1"/>
    <xf numFmtId="49" fontId="43" fillId="0" borderId="1" xfId="0" applyNumberFormat="1" applyFont="1" applyBorder="1" applyAlignment="1">
      <alignment horizontal="center"/>
    </xf>
    <xf numFmtId="0" fontId="2" fillId="30" borderId="43" xfId="0" applyFont="1" applyFill="1" applyBorder="1" applyAlignment="1"/>
    <xf numFmtId="49" fontId="6" fillId="30" borderId="2" xfId="0" applyNumberFormat="1" applyFont="1" applyFill="1" applyBorder="1" applyAlignment="1">
      <alignment horizontal="center" vertical="center" wrapText="1"/>
    </xf>
    <xf numFmtId="49" fontId="2" fillId="30" borderId="2" xfId="0" applyNumberFormat="1" applyFont="1" applyFill="1" applyBorder="1" applyAlignment="1">
      <alignment horizontal="center" vertical="center" wrapText="1"/>
    </xf>
    <xf numFmtId="3" fontId="58" fillId="30" borderId="2" xfId="0" applyNumberFormat="1" applyFont="1" applyFill="1" applyBorder="1" applyAlignment="1">
      <alignment horizontal="center" vertical="center" wrapText="1"/>
    </xf>
    <xf numFmtId="0" fontId="2" fillId="37" borderId="1" xfId="0" applyFont="1" applyFill="1" applyBorder="1" applyAlignment="1">
      <alignment horizontal="center" vertical="center" wrapText="1"/>
    </xf>
    <xf numFmtId="0" fontId="2" fillId="37" borderId="1" xfId="0" applyFont="1" applyFill="1" applyBorder="1" applyAlignment="1"/>
    <xf numFmtId="49" fontId="6" fillId="37" borderId="1" xfId="0" applyNumberFormat="1" applyFont="1" applyFill="1" applyBorder="1" applyAlignment="1">
      <alignment horizontal="center" vertical="center" wrapText="1"/>
    </xf>
    <xf numFmtId="49" fontId="2" fillId="37" borderId="1" xfId="0" applyNumberFormat="1" applyFont="1" applyFill="1" applyBorder="1" applyAlignment="1">
      <alignment horizontal="center" vertical="center" wrapText="1"/>
    </xf>
    <xf numFmtId="3" fontId="58" fillId="37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/>
    <xf numFmtId="0" fontId="64" fillId="0" borderId="0" xfId="0" applyFont="1" applyAlignment="1">
      <alignment horizontal="center"/>
    </xf>
    <xf numFmtId="0" fontId="2" fillId="0" borderId="2" xfId="0" applyFont="1" applyBorder="1" applyAlignment="1"/>
    <xf numFmtId="0" fontId="43" fillId="0" borderId="2" xfId="0" applyFont="1" applyBorder="1" applyAlignment="1">
      <alignment horizontal="center"/>
    </xf>
    <xf numFmtId="165" fontId="0" fillId="0" borderId="0" xfId="0" applyNumberFormat="1" applyAlignment="1">
      <alignment wrapText="1"/>
    </xf>
    <xf numFmtId="0" fontId="65" fillId="0" borderId="0" xfId="0" applyFont="1" applyAlignment="1"/>
    <xf numFmtId="0" fontId="66" fillId="0" borderId="1" xfId="0" applyFont="1" applyBorder="1" applyAlignment="1">
      <alignment horizontal="center"/>
    </xf>
    <xf numFmtId="0" fontId="67" fillId="0" borderId="0" xfId="0" applyFont="1" applyAlignment="1"/>
    <xf numFmtId="0" fontId="43" fillId="0" borderId="0" xfId="0" applyFont="1" applyFill="1" applyBorder="1" applyAlignment="1">
      <alignment horizontal="center"/>
    </xf>
    <xf numFmtId="49" fontId="43" fillId="0" borderId="0" xfId="0" applyNumberFormat="1" applyFont="1" applyFill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0" fontId="67" fillId="0" borderId="1" xfId="0" applyFont="1" applyBorder="1" applyAlignment="1"/>
    <xf numFmtId="3" fontId="50" fillId="31" borderId="1" xfId="0" applyNumberFormat="1" applyFont="1" applyFill="1" applyBorder="1" applyAlignment="1">
      <alignment horizontal="center" vertical="center" wrapText="1"/>
    </xf>
    <xf numFmtId="0" fontId="2" fillId="35" borderId="1" xfId="0" applyFont="1" applyFill="1" applyBorder="1" applyAlignment="1"/>
    <xf numFmtId="3" fontId="68" fillId="30" borderId="1" xfId="0" applyNumberFormat="1" applyFont="1" applyFill="1" applyBorder="1" applyAlignment="1">
      <alignment horizontal="center" vertical="center" wrapText="1"/>
    </xf>
    <xf numFmtId="49" fontId="47" fillId="33" borderId="2" xfId="0" applyNumberFormat="1" applyFont="1" applyFill="1" applyBorder="1" applyAlignment="1">
      <alignment horizontal="center"/>
    </xf>
    <xf numFmtId="0" fontId="47" fillId="33" borderId="2" xfId="0" applyFont="1" applyFill="1" applyBorder="1" applyAlignment="1"/>
    <xf numFmtId="3" fontId="53" fillId="33" borderId="2" xfId="0" applyNumberFormat="1" applyFont="1" applyFill="1" applyBorder="1" applyAlignment="1">
      <alignment horizontal="right"/>
    </xf>
    <xf numFmtId="0" fontId="47" fillId="33" borderId="40" xfId="0" applyFont="1" applyFill="1" applyBorder="1" applyAlignment="1">
      <alignment horizontal="center"/>
    </xf>
    <xf numFmtId="3" fontId="68" fillId="4" borderId="1" xfId="0" applyNumberFormat="1" applyFont="1" applyFill="1" applyBorder="1" applyAlignment="1">
      <alignment horizontal="center" vertical="center" wrapText="1"/>
    </xf>
    <xf numFmtId="0" fontId="69" fillId="35" borderId="42" xfId="45" applyFont="1" applyFill="1" applyBorder="1" applyAlignment="1">
      <alignment horizontal="center" vertical="center"/>
    </xf>
    <xf numFmtId="0" fontId="69" fillId="35" borderId="0" xfId="45" applyFont="1" applyFill="1" applyBorder="1" applyAlignment="1">
      <alignment horizontal="center" vertical="center"/>
    </xf>
    <xf numFmtId="3" fontId="68" fillId="30" borderId="2" xfId="0" applyNumberFormat="1" applyFont="1" applyFill="1" applyBorder="1" applyAlignment="1">
      <alignment horizontal="center" vertical="center" wrapText="1"/>
    </xf>
    <xf numFmtId="3" fontId="68" fillId="2" borderId="1" xfId="0" applyNumberFormat="1" applyFont="1" applyFill="1" applyBorder="1" applyAlignment="1">
      <alignment horizontal="center" vertical="center" wrapText="1"/>
    </xf>
    <xf numFmtId="3" fontId="70" fillId="0" borderId="10" xfId="0" applyNumberFormat="1" applyFont="1" applyBorder="1" applyAlignment="1">
      <alignment horizontal="center"/>
    </xf>
    <xf numFmtId="3" fontId="68" fillId="4" borderId="7" xfId="0" applyNumberFormat="1" applyFont="1" applyFill="1" applyBorder="1" applyAlignment="1">
      <alignment horizontal="center" vertical="center" wrapText="1"/>
    </xf>
    <xf numFmtId="3" fontId="68" fillId="5" borderId="11" xfId="0" applyNumberFormat="1" applyFont="1" applyFill="1" applyBorder="1" applyAlignment="1">
      <alignment horizontal="center" vertical="center" wrapText="1"/>
    </xf>
    <xf numFmtId="3" fontId="68" fillId="5" borderId="1" xfId="0" applyNumberFormat="1" applyFont="1" applyFill="1" applyBorder="1" applyAlignment="1">
      <alignment horizontal="center" vertical="center" wrapText="1"/>
    </xf>
    <xf numFmtId="3" fontId="68" fillId="5" borderId="5" xfId="0" applyNumberFormat="1" applyFont="1" applyFill="1" applyBorder="1" applyAlignment="1">
      <alignment horizontal="center" vertical="center" wrapText="1"/>
    </xf>
    <xf numFmtId="3" fontId="68" fillId="0" borderId="7" xfId="0" applyNumberFormat="1" applyFont="1" applyFill="1" applyBorder="1" applyAlignment="1">
      <alignment horizontal="center" vertical="center" wrapText="1"/>
    </xf>
    <xf numFmtId="3" fontId="68" fillId="2" borderId="2" xfId="0" applyNumberFormat="1" applyFont="1" applyFill="1" applyBorder="1" applyAlignment="1">
      <alignment horizontal="center" vertical="center" wrapText="1"/>
    </xf>
    <xf numFmtId="3" fontId="68" fillId="6" borderId="11" xfId="0" applyNumberFormat="1" applyFont="1" applyFill="1" applyBorder="1" applyAlignment="1">
      <alignment horizontal="center" vertical="center" wrapText="1"/>
    </xf>
    <xf numFmtId="3" fontId="68" fillId="6" borderId="16" xfId="0" applyNumberFormat="1" applyFont="1" applyFill="1" applyBorder="1" applyAlignment="1">
      <alignment horizontal="center" vertical="center" wrapText="1"/>
    </xf>
    <xf numFmtId="3" fontId="68" fillId="3" borderId="1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2" fillId="0" borderId="0" xfId="0" applyFont="1" applyFill="1" applyAlignment="1">
      <alignment horizontal="center" vertical="center"/>
    </xf>
    <xf numFmtId="0" fontId="43" fillId="0" borderId="0" xfId="0" applyFont="1" applyFill="1" applyAlignment="1"/>
    <xf numFmtId="0" fontId="52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horizontal="center"/>
    </xf>
    <xf numFmtId="3" fontId="70" fillId="30" borderId="11" xfId="0" applyNumberFormat="1" applyFont="1" applyFill="1" applyBorder="1" applyAlignment="1">
      <alignment horizontal="center"/>
    </xf>
    <xf numFmtId="0" fontId="70" fillId="30" borderId="16" xfId="0" applyFont="1" applyFill="1" applyBorder="1" applyAlignment="1">
      <alignment horizontal="center"/>
    </xf>
    <xf numFmtId="0" fontId="6" fillId="33" borderId="45" xfId="0" applyFont="1" applyFill="1" applyBorder="1" applyAlignment="1">
      <alignment horizontal="center" vertical="center" wrapText="1"/>
    </xf>
    <xf numFmtId="0" fontId="43" fillId="33" borderId="44" xfId="0" applyFont="1" applyFill="1" applyBorder="1" applyAlignment="1">
      <alignment horizontal="center"/>
    </xf>
    <xf numFmtId="0" fontId="2" fillId="33" borderId="24" xfId="0" applyFont="1" applyFill="1" applyBorder="1" applyAlignment="1"/>
    <xf numFmtId="0" fontId="43" fillId="33" borderId="10" xfId="0" applyFont="1" applyFill="1" applyBorder="1" applyAlignment="1"/>
    <xf numFmtId="0" fontId="42" fillId="33" borderId="10" xfId="0" applyFont="1" applyFill="1" applyBorder="1" applyAlignment="1">
      <alignment horizontal="center"/>
    </xf>
    <xf numFmtId="0" fontId="6" fillId="33" borderId="10" xfId="0" applyFont="1" applyFill="1" applyBorder="1" applyAlignment="1">
      <alignment horizontal="center" vertical="center" wrapText="1"/>
    </xf>
    <xf numFmtId="0" fontId="2" fillId="33" borderId="10" xfId="0" applyFont="1" applyFill="1" applyBorder="1" applyAlignment="1">
      <alignment horizontal="center" vertical="center" wrapText="1"/>
    </xf>
    <xf numFmtId="0" fontId="42" fillId="33" borderId="10" xfId="0" applyFont="1" applyFill="1" applyBorder="1" applyAlignment="1">
      <alignment horizontal="left"/>
    </xf>
    <xf numFmtId="0" fontId="5" fillId="33" borderId="10" xfId="0" applyFont="1" applyFill="1" applyBorder="1" applyAlignment="1">
      <alignment horizontal="center"/>
    </xf>
    <xf numFmtId="49" fontId="42" fillId="33" borderId="10" xfId="0" applyNumberFormat="1" applyFont="1" applyFill="1" applyBorder="1" applyAlignment="1">
      <alignment horizontal="center"/>
    </xf>
    <xf numFmtId="3" fontId="70" fillId="33" borderId="10" xfId="0" applyNumberFormat="1" applyFont="1" applyFill="1" applyBorder="1" applyAlignment="1">
      <alignment horizontal="center"/>
    </xf>
    <xf numFmtId="0" fontId="6" fillId="3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/>
    <xf numFmtId="0" fontId="0" fillId="38" borderId="1" xfId="0" applyFill="1" applyBorder="1" applyAlignment="1"/>
    <xf numFmtId="0" fontId="2" fillId="38" borderId="1" xfId="0" applyFont="1" applyFill="1" applyBorder="1" applyAlignment="1">
      <alignment horizontal="center" vertical="center" wrapText="1"/>
    </xf>
    <xf numFmtId="49" fontId="2" fillId="38" borderId="1" xfId="0" applyNumberFormat="1" applyFont="1" applyFill="1" applyBorder="1" applyAlignment="1">
      <alignment horizontal="center" vertical="center" wrapText="1"/>
    </xf>
    <xf numFmtId="0" fontId="43" fillId="38" borderId="1" xfId="0" applyFont="1" applyFill="1" applyBorder="1" applyAlignment="1">
      <alignment horizontal="center"/>
    </xf>
    <xf numFmtId="0" fontId="13" fillId="38" borderId="1" xfId="0" applyFont="1" applyFill="1" applyBorder="1" applyAlignment="1">
      <alignment horizontal="center"/>
    </xf>
    <xf numFmtId="0" fontId="42" fillId="38" borderId="1" xfId="0" applyFont="1" applyFill="1" applyBorder="1" applyAlignment="1">
      <alignment horizontal="center"/>
    </xf>
    <xf numFmtId="0" fontId="15" fillId="38" borderId="1" xfId="0" applyFont="1" applyFill="1" applyBorder="1" applyAlignment="1">
      <alignment horizontal="center"/>
    </xf>
    <xf numFmtId="0" fontId="72" fillId="3" borderId="1" xfId="48" applyFont="1" applyFill="1" applyBorder="1" applyAlignment="1" applyProtection="1"/>
    <xf numFmtId="0" fontId="72" fillId="3" borderId="1" xfId="48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0" fillId="0" borderId="0" xfId="0" applyNumberFormat="1" applyAlignment="1"/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2" fillId="0" borderId="0" xfId="0" applyFont="1" applyAlignment="1"/>
    <xf numFmtId="3" fontId="58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7" fillId="0" borderId="0" xfId="0" applyFont="1" applyAlignment="1"/>
    <xf numFmtId="0" fontId="43" fillId="0" borderId="0" xfId="0" applyFont="1" applyFill="1" applyAlignment="1">
      <alignment horizontal="center" vertical="center"/>
    </xf>
    <xf numFmtId="3" fontId="4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3" fontId="68" fillId="3" borderId="1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/>
    <xf numFmtId="0" fontId="5" fillId="0" borderId="1" xfId="0" applyFont="1" applyBorder="1" applyAlignment="1">
      <alignment horizontal="center"/>
    </xf>
    <xf numFmtId="49" fontId="42" fillId="0" borderId="1" xfId="0" applyNumberFormat="1" applyFont="1" applyBorder="1" applyAlignment="1">
      <alignment horizontal="center"/>
    </xf>
    <xf numFmtId="3" fontId="70" fillId="0" borderId="1" xfId="0" applyNumberFormat="1" applyFont="1" applyBorder="1" applyAlignment="1">
      <alignment horizontal="center"/>
    </xf>
    <xf numFmtId="0" fontId="2" fillId="40" borderId="1" xfId="0" applyFont="1" applyFill="1" applyBorder="1" applyAlignment="1">
      <alignment horizontal="center" vertical="center" wrapText="1"/>
    </xf>
    <xf numFmtId="0" fontId="2" fillId="39" borderId="1" xfId="0" applyFont="1" applyFill="1" applyBorder="1" applyAlignment="1">
      <alignment horizontal="center" vertical="center" wrapText="1"/>
    </xf>
    <xf numFmtId="0" fontId="2" fillId="39" borderId="1" xfId="0" applyFont="1" applyFill="1" applyBorder="1" applyAlignment="1"/>
    <xf numFmtId="0" fontId="65" fillId="39" borderId="1" xfId="0" applyFont="1" applyFill="1" applyBorder="1">
      <alignment vertical="top"/>
    </xf>
    <xf numFmtId="49" fontId="2" fillId="39" borderId="1" xfId="0" applyNumberFormat="1" applyFont="1" applyFill="1" applyBorder="1" applyAlignment="1">
      <alignment horizontal="center" vertical="center" wrapText="1"/>
    </xf>
    <xf numFmtId="49" fontId="6" fillId="39" borderId="1" xfId="0" applyNumberFormat="1" applyFont="1" applyFill="1" applyBorder="1" applyAlignment="1">
      <alignment horizontal="center" vertical="center" wrapText="1"/>
    </xf>
    <xf numFmtId="3" fontId="58" fillId="39" borderId="1" xfId="0" applyNumberFormat="1" applyFont="1" applyFill="1" applyBorder="1" applyAlignment="1">
      <alignment horizontal="center" vertical="center" wrapText="1"/>
    </xf>
    <xf numFmtId="3" fontId="61" fillId="31" borderId="1" xfId="0" applyNumberFormat="1" applyFont="1" applyFill="1" applyBorder="1" applyAlignment="1">
      <alignment horizontal="center" vertical="center" wrapText="1"/>
    </xf>
    <xf numFmtId="0" fontId="65" fillId="0" borderId="1" xfId="0" applyFont="1" applyBorder="1">
      <alignment vertical="top"/>
    </xf>
    <xf numFmtId="0" fontId="43" fillId="33" borderId="10" xfId="0" applyFont="1" applyFill="1" applyBorder="1" applyAlignment="1">
      <alignment horizontal="center"/>
    </xf>
    <xf numFmtId="0" fontId="2" fillId="31" borderId="1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/>
    </xf>
    <xf numFmtId="0" fontId="58" fillId="0" borderId="1" xfId="0" applyFont="1" applyFill="1" applyBorder="1" applyAlignment="1">
      <alignment horizontal="center" vertical="center" wrapText="1"/>
    </xf>
    <xf numFmtId="0" fontId="58" fillId="0" borderId="1" xfId="0" quotePrefix="1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center"/>
    </xf>
    <xf numFmtId="1" fontId="73" fillId="0" borderId="1" xfId="0" applyNumberFormat="1" applyFont="1" applyBorder="1" applyAlignment="1">
      <alignment horizontal="center"/>
    </xf>
    <xf numFmtId="0" fontId="73" fillId="0" borderId="1" xfId="0" applyFont="1" applyFill="1" applyBorder="1" applyAlignment="1">
      <alignment horizontal="center"/>
    </xf>
    <xf numFmtId="0" fontId="44" fillId="33" borderId="39" xfId="0" applyFont="1" applyFill="1" applyBorder="1" applyAlignment="1"/>
    <xf numFmtId="0" fontId="74" fillId="33" borderId="1" xfId="0" applyFont="1" applyFill="1" applyBorder="1" applyAlignment="1">
      <alignment horizontal="center"/>
    </xf>
    <xf numFmtId="0" fontId="42" fillId="33" borderId="2" xfId="0" applyFont="1" applyFill="1" applyBorder="1" applyAlignment="1">
      <alignment horizontal="center" vertical="center" wrapText="1"/>
    </xf>
    <xf numFmtId="49" fontId="44" fillId="33" borderId="1" xfId="0" applyNumberFormat="1" applyFont="1" applyFill="1" applyBorder="1" applyAlignment="1">
      <alignment horizontal="center"/>
    </xf>
    <xf numFmtId="0" fontId="42" fillId="33" borderId="1" xfId="0" applyFont="1" applyFill="1" applyBorder="1" applyAlignment="1">
      <alignment horizontal="center" vertical="center" wrapText="1"/>
    </xf>
    <xf numFmtId="49" fontId="44" fillId="33" borderId="2" xfId="0" applyNumberFormat="1" applyFont="1" applyFill="1" applyBorder="1" applyAlignment="1">
      <alignment horizontal="center"/>
    </xf>
    <xf numFmtId="49" fontId="46" fillId="35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center" vertical="center" wrapText="1"/>
    </xf>
    <xf numFmtId="49" fontId="76" fillId="0" borderId="1" xfId="0" applyNumberFormat="1" applyFont="1" applyFill="1" applyBorder="1" applyAlignment="1">
      <alignment horizontal="center" vertical="center" wrapText="1"/>
    </xf>
    <xf numFmtId="49" fontId="75" fillId="0" borderId="1" xfId="0" applyNumberFormat="1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center" vertical="center" wrapText="1"/>
    </xf>
    <xf numFmtId="49" fontId="56" fillId="4" borderId="1" xfId="0" applyNumberFormat="1" applyFont="1" applyFill="1" applyBorder="1" applyAlignment="1" applyProtection="1">
      <alignment horizontal="center"/>
      <protection locked="0"/>
    </xf>
    <xf numFmtId="0" fontId="44" fillId="33" borderId="46" xfId="0" applyFont="1" applyFill="1" applyBorder="1" applyAlignment="1"/>
    <xf numFmtId="0" fontId="74" fillId="33" borderId="19" xfId="0" applyFont="1" applyFill="1" applyBorder="1" applyAlignment="1">
      <alignment horizontal="center"/>
    </xf>
    <xf numFmtId="0" fontId="47" fillId="33" borderId="47" xfId="0" applyFont="1" applyFill="1" applyBorder="1" applyAlignment="1"/>
    <xf numFmtId="0" fontId="0" fillId="33" borderId="19" xfId="0" applyFill="1" applyBorder="1" applyAlignment="1"/>
    <xf numFmtId="0" fontId="2" fillId="33" borderId="48" xfId="0" applyFont="1" applyFill="1" applyBorder="1" applyAlignment="1">
      <alignment horizontal="center" vertical="center" wrapText="1"/>
    </xf>
    <xf numFmtId="0" fontId="78" fillId="33" borderId="1" xfId="0" applyFont="1" applyFill="1" applyBorder="1" applyAlignment="1">
      <alignment horizontal="center" vertical="center"/>
    </xf>
    <xf numFmtId="0" fontId="47" fillId="33" borderId="1" xfId="0" applyFont="1" applyFill="1" applyBorder="1" applyAlignment="1">
      <alignment horizontal="center"/>
    </xf>
    <xf numFmtId="3" fontId="19" fillId="33" borderId="1" xfId="0" applyNumberFormat="1" applyFont="1" applyFill="1" applyBorder="1" applyAlignment="1"/>
    <xf numFmtId="0" fontId="21" fillId="33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0" fillId="8" borderId="29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</cellXfs>
  <cellStyles count="49">
    <cellStyle name="Excel Built-in 20% - Accent1" xfId="1"/>
    <cellStyle name="Excel Built-in 20% - Accent2" xfId="2"/>
    <cellStyle name="Excel Built-in 20% - Accent3" xfId="3"/>
    <cellStyle name="Excel Built-in 20% - Accent4" xfId="4"/>
    <cellStyle name="Excel Built-in 20% - Accent5" xfId="5"/>
    <cellStyle name="Excel Built-in 20% - Accent6" xfId="6"/>
    <cellStyle name="Excel Built-in 40% - Accent1" xfId="7"/>
    <cellStyle name="Excel Built-in 40% - Accent2" xfId="8"/>
    <cellStyle name="Excel Built-in 40% - Accent3" xfId="9"/>
    <cellStyle name="Excel Built-in 40% - Accent4" xfId="10"/>
    <cellStyle name="Excel Built-in 40% - Accent5" xfId="11"/>
    <cellStyle name="Excel Built-in 40% - Accent6" xfId="12"/>
    <cellStyle name="Excel Built-in 60% - Accent1" xfId="13"/>
    <cellStyle name="Excel Built-in 60% - Accent2" xfId="14"/>
    <cellStyle name="Excel Built-in 60% - Accent3" xfId="15"/>
    <cellStyle name="Excel Built-in 60% - Accent4" xfId="16"/>
    <cellStyle name="Excel Built-in 60% - Accent5" xfId="17"/>
    <cellStyle name="Excel Built-in 60% - Accent6" xfId="18"/>
    <cellStyle name="Excel Built-in Accent1" xfId="19"/>
    <cellStyle name="Excel Built-in Accent2" xfId="20"/>
    <cellStyle name="Excel Built-in Accent3" xfId="21"/>
    <cellStyle name="Excel Built-in Accent4" xfId="22"/>
    <cellStyle name="Excel Built-in Accent5" xfId="23"/>
    <cellStyle name="Excel Built-in Accent6" xfId="24"/>
    <cellStyle name="Excel Built-in Bad" xfId="25"/>
    <cellStyle name="Excel Built-in Calculation" xfId="26"/>
    <cellStyle name="Excel Built-in Check Cell" xfId="27"/>
    <cellStyle name="Excel Built-in Explanatory Text" xfId="28"/>
    <cellStyle name="Excel Built-in Good" xfId="29"/>
    <cellStyle name="Excel Built-in Heading 1" xfId="30"/>
    <cellStyle name="Excel Built-in Heading 2" xfId="31"/>
    <cellStyle name="Excel Built-in Heading 3" xfId="32"/>
    <cellStyle name="Excel Built-in Heading 4" xfId="33"/>
    <cellStyle name="Excel Built-in Input" xfId="34"/>
    <cellStyle name="Excel Built-in Linked Cell" xfId="35"/>
    <cellStyle name="Excel Built-in Neutral" xfId="36"/>
    <cellStyle name="Excel Built-in Note" xfId="37"/>
    <cellStyle name="Excel Built-in Output" xfId="38"/>
    <cellStyle name="Excel Built-in Title" xfId="39"/>
    <cellStyle name="Excel Built-in Total" xfId="40"/>
    <cellStyle name="Excel Built-in Warning Text" xfId="41"/>
    <cellStyle name="Heading" xfId="42"/>
    <cellStyle name="Heading1" xfId="43"/>
    <cellStyle name="Hiperłącze" xfId="44" builtinId="8"/>
    <cellStyle name="Hiperłącze 2" xfId="48"/>
    <cellStyle name="Normalny" xfId="0" builtinId="0"/>
    <cellStyle name="Normalny 2" xfId="45"/>
    <cellStyle name="Result" xfId="46"/>
    <cellStyle name="Result2" xfId="47"/>
  </cellStyles>
  <dxfs count="0"/>
  <tableStyles count="0" defaultTableStyle="TableStyleMedium9" defaultPivotStyle="PivotStyleLight16"/>
  <colors>
    <mruColors>
      <color rgb="FFCCECFF"/>
      <color rgb="FF0000FF"/>
      <color rgb="FF66CCFF"/>
      <color rgb="FF66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g.roni.zlobek@wp.pl" TargetMode="External"/><Relationship Id="rId2" Type="http://schemas.openxmlformats.org/officeDocument/2006/relationships/hyperlink" Target="mailto:j.libera@pm3kg.pl" TargetMode="External"/><Relationship Id="rId1" Type="http://schemas.openxmlformats.org/officeDocument/2006/relationships/hyperlink" Target="mailto:m.hazubska@pm7kg.pl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m.zemojtel@pm1kg.p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komunikacja@km.kolobrzeg.pl" TargetMode="External"/><Relationship Id="rId13" Type="http://schemas.openxmlformats.org/officeDocument/2006/relationships/hyperlink" Target="mailto:komunikacja@km.kolobrzeg.pl" TargetMode="External"/><Relationship Id="rId3" Type="http://schemas.openxmlformats.org/officeDocument/2006/relationships/hyperlink" Target="mailto:komunikacja@km.kolobrzeg.pl" TargetMode="External"/><Relationship Id="rId7" Type="http://schemas.openxmlformats.org/officeDocument/2006/relationships/hyperlink" Target="mailto:komunikacja@km.kolobrzeg.pl" TargetMode="External"/><Relationship Id="rId12" Type="http://schemas.openxmlformats.org/officeDocument/2006/relationships/hyperlink" Target="mailto:komunikacja@km.kolobrzeg.pl" TargetMode="External"/><Relationship Id="rId2" Type="http://schemas.openxmlformats.org/officeDocument/2006/relationships/hyperlink" Target="mailto:komunikacja@km.kolobrzeg.pl" TargetMode="External"/><Relationship Id="rId1" Type="http://schemas.openxmlformats.org/officeDocument/2006/relationships/hyperlink" Target="mailto:komunikacja@km.kolobrzeg.pl" TargetMode="External"/><Relationship Id="rId6" Type="http://schemas.openxmlformats.org/officeDocument/2006/relationships/hyperlink" Target="mailto:komunikacja@km.kolobrzeg.pl" TargetMode="External"/><Relationship Id="rId11" Type="http://schemas.openxmlformats.org/officeDocument/2006/relationships/hyperlink" Target="mailto:komunikacja@km.kolobrzeg.pl" TargetMode="External"/><Relationship Id="rId5" Type="http://schemas.openxmlformats.org/officeDocument/2006/relationships/hyperlink" Target="mailto:komunikacja@km.kolobrzeg.pl" TargetMode="External"/><Relationship Id="rId15" Type="http://schemas.openxmlformats.org/officeDocument/2006/relationships/hyperlink" Target="mailto:komunikacja@km.kolobrzeg.pl" TargetMode="External"/><Relationship Id="rId10" Type="http://schemas.openxmlformats.org/officeDocument/2006/relationships/hyperlink" Target="mailto:komunikacja@km.kolobrzeg.pl" TargetMode="External"/><Relationship Id="rId4" Type="http://schemas.openxmlformats.org/officeDocument/2006/relationships/hyperlink" Target="mailto:komunikacja@km.kolobrzeg.pl" TargetMode="External"/><Relationship Id="rId9" Type="http://schemas.openxmlformats.org/officeDocument/2006/relationships/hyperlink" Target="mailto:komunikacja@km.kolobrzeg.pl" TargetMode="External"/><Relationship Id="rId14" Type="http://schemas.openxmlformats.org/officeDocument/2006/relationships/hyperlink" Target="mailto:komunikacja@km.kolobrzeg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94"/>
  <sheetViews>
    <sheetView tabSelected="1" topLeftCell="A70" workbookViewId="0">
      <selection activeCell="N77" sqref="N77"/>
    </sheetView>
  </sheetViews>
  <sheetFormatPr defaultRowHeight="14.25"/>
  <cols>
    <col min="1" max="1" width="3" customWidth="1"/>
    <col min="2" max="2" width="21.25" customWidth="1"/>
    <col min="3" max="3" width="11.5" customWidth="1"/>
    <col min="4" max="4" width="9.875" customWidth="1"/>
    <col min="5" max="5" width="3.875" customWidth="1"/>
    <col min="6" max="6" width="7.375" customWidth="1"/>
    <col min="7" max="7" width="9" customWidth="1"/>
    <col min="8" max="8" width="19" customWidth="1"/>
    <col min="9" max="9" width="40.5" customWidth="1"/>
    <col min="10" max="10" width="21.875" customWidth="1"/>
    <col min="11" max="11" width="11.375" customWidth="1"/>
    <col min="12" max="12" width="6.875" customWidth="1"/>
    <col min="13" max="13" width="10.5" customWidth="1"/>
    <col min="14" max="14" width="19.125" customWidth="1"/>
    <col min="15" max="15" width="9.75" customWidth="1"/>
    <col min="17" max="17" width="13.375" bestFit="1" customWidth="1"/>
    <col min="19" max="19" width="17.25" customWidth="1"/>
    <col min="20" max="20" width="18" customWidth="1"/>
    <col min="21" max="22" width="19.875" customWidth="1"/>
    <col min="23" max="23" width="17.875" customWidth="1"/>
    <col min="24" max="24" width="15.875" customWidth="1"/>
    <col min="25" max="25" width="16.25" customWidth="1"/>
    <col min="26" max="26" width="17.375" customWidth="1"/>
    <col min="28" max="28" width="10.375" customWidth="1"/>
  </cols>
  <sheetData>
    <row r="1" spans="1:32" s="1" customFormat="1">
      <c r="A1" s="404" t="s">
        <v>16</v>
      </c>
      <c r="B1" s="403" t="s">
        <v>15</v>
      </c>
      <c r="C1" s="403"/>
      <c r="D1" s="403"/>
      <c r="E1" s="403" t="s">
        <v>14</v>
      </c>
      <c r="F1" s="403"/>
      <c r="G1" s="403"/>
      <c r="H1" s="403"/>
      <c r="I1" s="403"/>
      <c r="J1" s="403" t="s">
        <v>465</v>
      </c>
      <c r="K1" s="403"/>
      <c r="L1" s="403"/>
      <c r="M1" s="403"/>
      <c r="N1" s="403" t="s">
        <v>12</v>
      </c>
      <c r="O1" s="403"/>
      <c r="P1" s="403"/>
      <c r="Q1" s="403"/>
      <c r="R1" s="403"/>
    </row>
    <row r="2" spans="1:32" s="1" customFormat="1" ht="59.25" customHeight="1">
      <c r="A2" s="404"/>
      <c r="B2" s="3" t="s">
        <v>11</v>
      </c>
      <c r="C2" s="4" t="s">
        <v>10</v>
      </c>
      <c r="D2" s="3" t="s">
        <v>6</v>
      </c>
      <c r="E2" s="3" t="s">
        <v>5</v>
      </c>
      <c r="F2" s="3" t="s">
        <v>4</v>
      </c>
      <c r="G2" s="3" t="s">
        <v>9</v>
      </c>
      <c r="H2" s="3" t="s">
        <v>8</v>
      </c>
      <c r="I2" s="3" t="s">
        <v>7</v>
      </c>
      <c r="J2" s="4" t="s">
        <v>6</v>
      </c>
      <c r="K2" s="4" t="s">
        <v>5</v>
      </c>
      <c r="L2" s="4" t="s">
        <v>4</v>
      </c>
      <c r="M2" s="4" t="s">
        <v>3</v>
      </c>
      <c r="N2" s="3" t="s">
        <v>17</v>
      </c>
      <c r="O2" s="3" t="s">
        <v>2</v>
      </c>
      <c r="P2" s="3" t="s">
        <v>1</v>
      </c>
      <c r="Q2" s="247" t="s">
        <v>552</v>
      </c>
      <c r="R2" s="3" t="s">
        <v>0</v>
      </c>
      <c r="S2" s="22" t="s">
        <v>153</v>
      </c>
      <c r="T2" s="22" t="s">
        <v>155</v>
      </c>
      <c r="U2" s="22" t="s">
        <v>362</v>
      </c>
      <c r="V2" s="22" t="s">
        <v>156</v>
      </c>
      <c r="W2" s="23" t="s">
        <v>157</v>
      </c>
      <c r="X2" s="23" t="s">
        <v>165</v>
      </c>
      <c r="Y2" s="23" t="s">
        <v>159</v>
      </c>
      <c r="Z2" s="146" t="s">
        <v>386</v>
      </c>
      <c r="AA2" s="147" t="s">
        <v>411</v>
      </c>
      <c r="AB2" s="147" t="s">
        <v>376</v>
      </c>
    </row>
    <row r="3" spans="1:32" s="5" customFormat="1" ht="14.25" customHeight="1">
      <c r="A3" s="2">
        <v>1</v>
      </c>
      <c r="B3" s="7" t="s">
        <v>18</v>
      </c>
      <c r="C3" s="6" t="s">
        <v>22</v>
      </c>
      <c r="D3" s="7" t="s">
        <v>19</v>
      </c>
      <c r="E3" s="7">
        <v>13</v>
      </c>
      <c r="F3" s="7" t="s">
        <v>20</v>
      </c>
      <c r="G3" s="7" t="s">
        <v>21</v>
      </c>
      <c r="H3" s="6" t="s">
        <v>23</v>
      </c>
      <c r="I3" s="2" t="s">
        <v>25</v>
      </c>
      <c r="J3" s="13" t="s">
        <v>62</v>
      </c>
      <c r="K3" s="2"/>
      <c r="L3" s="2" t="s">
        <v>20</v>
      </c>
      <c r="M3" s="2" t="s">
        <v>21</v>
      </c>
      <c r="N3" s="124" t="s">
        <v>258</v>
      </c>
      <c r="O3" s="10" t="s">
        <v>90</v>
      </c>
      <c r="P3" s="2">
        <v>33</v>
      </c>
      <c r="Q3" s="374">
        <v>45000</v>
      </c>
      <c r="R3" s="2" t="s">
        <v>24</v>
      </c>
      <c r="S3" s="5" t="s">
        <v>154</v>
      </c>
      <c r="U3" s="17" t="s">
        <v>739</v>
      </c>
      <c r="V3" s="232" t="s">
        <v>554</v>
      </c>
      <c r="W3" s="17" t="s">
        <v>555</v>
      </c>
      <c r="Y3" s="25" t="s">
        <v>572</v>
      </c>
      <c r="Z3" s="17" t="s">
        <v>412</v>
      </c>
      <c r="AA3" s="17" t="s">
        <v>379</v>
      </c>
      <c r="AB3" s="17" t="s">
        <v>396</v>
      </c>
      <c r="AD3"/>
    </row>
    <row r="4" spans="1:32" ht="14.25" customHeight="1">
      <c r="A4" s="2">
        <v>2</v>
      </c>
      <c r="B4" s="2" t="s">
        <v>18</v>
      </c>
      <c r="C4" s="8" t="s">
        <v>22</v>
      </c>
      <c r="D4" s="2" t="s">
        <v>19</v>
      </c>
      <c r="E4" s="2">
        <v>13</v>
      </c>
      <c r="F4" s="2" t="s">
        <v>20</v>
      </c>
      <c r="G4" s="2" t="s">
        <v>21</v>
      </c>
      <c r="H4" s="9" t="s">
        <v>23</v>
      </c>
      <c r="I4" s="2" t="s">
        <v>31</v>
      </c>
      <c r="J4" s="13" t="s">
        <v>30</v>
      </c>
      <c r="K4" s="2"/>
      <c r="L4" s="2" t="s">
        <v>20</v>
      </c>
      <c r="M4" s="2" t="s">
        <v>21</v>
      </c>
      <c r="N4" s="26" t="s">
        <v>259</v>
      </c>
      <c r="O4" s="10" t="s">
        <v>91</v>
      </c>
      <c r="P4" s="2">
        <v>8.3000000000000007</v>
      </c>
      <c r="Q4" s="375">
        <v>28000</v>
      </c>
      <c r="R4" s="2" t="s">
        <v>24</v>
      </c>
      <c r="S4" s="5" t="s">
        <v>154</v>
      </c>
      <c r="U4" s="339" t="s">
        <v>739</v>
      </c>
      <c r="V4" s="232" t="s">
        <v>554</v>
      </c>
      <c r="W4" s="17" t="s">
        <v>555</v>
      </c>
      <c r="Y4" s="25" t="s">
        <v>572</v>
      </c>
      <c r="Z4" s="17" t="s">
        <v>422</v>
      </c>
      <c r="AA4" s="17" t="s">
        <v>379</v>
      </c>
      <c r="AB4" s="17" t="s">
        <v>396</v>
      </c>
      <c r="AF4" s="5"/>
    </row>
    <row r="5" spans="1:32">
      <c r="A5" s="2">
        <v>3</v>
      </c>
      <c r="B5" s="7" t="s">
        <v>18</v>
      </c>
      <c r="C5" s="6" t="s">
        <v>22</v>
      </c>
      <c r="D5" s="7" t="s">
        <v>19</v>
      </c>
      <c r="E5" s="7">
        <v>13</v>
      </c>
      <c r="F5" s="7" t="s">
        <v>20</v>
      </c>
      <c r="G5" s="7" t="s">
        <v>21</v>
      </c>
      <c r="H5" s="6" t="s">
        <v>23</v>
      </c>
      <c r="I5" s="2" t="s">
        <v>141</v>
      </c>
      <c r="J5" s="13" t="s">
        <v>28</v>
      </c>
      <c r="K5" s="2"/>
      <c r="L5" s="2" t="s">
        <v>20</v>
      </c>
      <c r="M5" s="2" t="s">
        <v>21</v>
      </c>
      <c r="N5" s="26" t="s">
        <v>260</v>
      </c>
      <c r="O5" s="10" t="s">
        <v>507</v>
      </c>
      <c r="P5" s="2">
        <v>2</v>
      </c>
      <c r="Q5" s="374">
        <v>35000</v>
      </c>
      <c r="R5" s="2" t="s">
        <v>24</v>
      </c>
      <c r="S5" s="5" t="s">
        <v>154</v>
      </c>
      <c r="U5" s="339" t="s">
        <v>739</v>
      </c>
      <c r="V5" s="232" t="s">
        <v>554</v>
      </c>
      <c r="W5" s="17" t="s">
        <v>555</v>
      </c>
      <c r="Y5" s="25" t="s">
        <v>572</v>
      </c>
      <c r="Z5" s="17" t="s">
        <v>434</v>
      </c>
      <c r="AA5" s="17" t="s">
        <v>379</v>
      </c>
      <c r="AB5" s="17" t="s">
        <v>396</v>
      </c>
      <c r="AF5" s="5"/>
    </row>
    <row r="6" spans="1:32">
      <c r="A6" s="2">
        <v>4</v>
      </c>
      <c r="B6" s="2" t="s">
        <v>18</v>
      </c>
      <c r="C6" s="8" t="s">
        <v>22</v>
      </c>
      <c r="D6" s="2" t="s">
        <v>19</v>
      </c>
      <c r="E6" s="2">
        <v>13</v>
      </c>
      <c r="F6" s="2" t="s">
        <v>20</v>
      </c>
      <c r="G6" s="2" t="s">
        <v>21</v>
      </c>
      <c r="H6" s="9" t="s">
        <v>23</v>
      </c>
      <c r="I6" s="2" t="s">
        <v>26</v>
      </c>
      <c r="J6" s="13" t="s">
        <v>142</v>
      </c>
      <c r="K6" s="2"/>
      <c r="L6" s="2" t="s">
        <v>20</v>
      </c>
      <c r="M6" s="2" t="s">
        <v>21</v>
      </c>
      <c r="N6" s="26" t="s">
        <v>261</v>
      </c>
      <c r="O6" s="10" t="s">
        <v>92</v>
      </c>
      <c r="P6" s="2">
        <v>15</v>
      </c>
      <c r="Q6" s="374">
        <v>27800</v>
      </c>
      <c r="R6" s="2" t="s">
        <v>24</v>
      </c>
      <c r="S6" s="5" t="s">
        <v>154</v>
      </c>
      <c r="U6" s="339" t="s">
        <v>739</v>
      </c>
      <c r="V6" s="232" t="s">
        <v>554</v>
      </c>
      <c r="W6" s="17" t="s">
        <v>555</v>
      </c>
      <c r="Y6" s="25" t="s">
        <v>572</v>
      </c>
      <c r="Z6" s="17" t="s">
        <v>398</v>
      </c>
      <c r="AA6" s="17" t="s">
        <v>379</v>
      </c>
      <c r="AB6" s="17" t="s">
        <v>396</v>
      </c>
      <c r="AF6" s="5"/>
    </row>
    <row r="7" spans="1:32">
      <c r="A7" s="2">
        <v>5</v>
      </c>
      <c r="B7" s="7" t="s">
        <v>18</v>
      </c>
      <c r="C7" s="6" t="s">
        <v>22</v>
      </c>
      <c r="D7" s="7" t="s">
        <v>19</v>
      </c>
      <c r="E7" s="7">
        <v>13</v>
      </c>
      <c r="F7" s="7" t="s">
        <v>20</v>
      </c>
      <c r="G7" s="7" t="s">
        <v>21</v>
      </c>
      <c r="H7" s="6" t="s">
        <v>23</v>
      </c>
      <c r="I7" s="2" t="s">
        <v>141</v>
      </c>
      <c r="J7" s="13" t="s">
        <v>27</v>
      </c>
      <c r="K7" s="2"/>
      <c r="L7" s="2" t="s">
        <v>20</v>
      </c>
      <c r="M7" s="2" t="s">
        <v>21</v>
      </c>
      <c r="N7" s="12" t="s">
        <v>262</v>
      </c>
      <c r="O7" s="11" t="s">
        <v>93</v>
      </c>
      <c r="P7" s="2">
        <v>3</v>
      </c>
      <c r="Q7" s="374">
        <f>2000+4000-500</f>
        <v>5500</v>
      </c>
      <c r="R7" s="2" t="s">
        <v>24</v>
      </c>
      <c r="S7" s="5" t="s">
        <v>154</v>
      </c>
      <c r="U7" s="339" t="s">
        <v>739</v>
      </c>
      <c r="V7" s="232" t="s">
        <v>554</v>
      </c>
      <c r="W7" s="17" t="s">
        <v>555</v>
      </c>
      <c r="Y7" s="25" t="s">
        <v>572</v>
      </c>
      <c r="Z7" s="17" t="s">
        <v>413</v>
      </c>
      <c r="AA7" s="17" t="s">
        <v>379</v>
      </c>
      <c r="AB7" s="17" t="s">
        <v>396</v>
      </c>
      <c r="AF7" s="5"/>
    </row>
    <row r="8" spans="1:32">
      <c r="A8" s="2">
        <v>6</v>
      </c>
      <c r="B8" s="2" t="s">
        <v>18</v>
      </c>
      <c r="C8" s="8" t="s">
        <v>22</v>
      </c>
      <c r="D8" s="2" t="s">
        <v>19</v>
      </c>
      <c r="E8" s="2">
        <v>13</v>
      </c>
      <c r="F8" s="2" t="s">
        <v>20</v>
      </c>
      <c r="G8" s="2" t="s">
        <v>21</v>
      </c>
      <c r="H8" s="9" t="s">
        <v>23</v>
      </c>
      <c r="I8" s="388" t="s">
        <v>32</v>
      </c>
      <c r="J8" s="389" t="s">
        <v>33</v>
      </c>
      <c r="K8" s="388"/>
      <c r="L8" s="388" t="s">
        <v>20</v>
      </c>
      <c r="M8" s="388" t="s">
        <v>21</v>
      </c>
      <c r="N8" s="390" t="s">
        <v>263</v>
      </c>
      <c r="O8" s="391" t="s">
        <v>108</v>
      </c>
      <c r="P8" s="388">
        <v>2</v>
      </c>
      <c r="Q8" s="392">
        <v>800</v>
      </c>
      <c r="R8" s="388" t="s">
        <v>24</v>
      </c>
      <c r="S8" s="5" t="s">
        <v>154</v>
      </c>
      <c r="U8" s="339" t="s">
        <v>739</v>
      </c>
      <c r="V8" s="232" t="s">
        <v>554</v>
      </c>
      <c r="W8" s="17" t="s">
        <v>555</v>
      </c>
      <c r="Y8" s="25" t="s">
        <v>572</v>
      </c>
      <c r="Z8" s="17" t="s">
        <v>424</v>
      </c>
      <c r="AA8" s="17" t="s">
        <v>379</v>
      </c>
      <c r="AB8" s="17" t="s">
        <v>396</v>
      </c>
      <c r="AF8" s="5"/>
    </row>
    <row r="9" spans="1:32">
      <c r="A9" s="2">
        <v>7</v>
      </c>
      <c r="B9" s="7" t="s">
        <v>18</v>
      </c>
      <c r="C9" s="6" t="s">
        <v>22</v>
      </c>
      <c r="D9" s="7" t="s">
        <v>19</v>
      </c>
      <c r="E9" s="7">
        <v>13</v>
      </c>
      <c r="F9" s="7" t="s">
        <v>20</v>
      </c>
      <c r="G9" s="7" t="s">
        <v>21</v>
      </c>
      <c r="H9" s="6" t="s">
        <v>23</v>
      </c>
      <c r="I9" s="2" t="s">
        <v>141</v>
      </c>
      <c r="J9" s="13" t="s">
        <v>34</v>
      </c>
      <c r="K9" s="2"/>
      <c r="L9" s="2" t="s">
        <v>20</v>
      </c>
      <c r="M9" s="2" t="s">
        <v>21</v>
      </c>
      <c r="N9" s="26" t="s">
        <v>310</v>
      </c>
      <c r="O9" s="10" t="s">
        <v>95</v>
      </c>
      <c r="P9" s="2">
        <v>15</v>
      </c>
      <c r="Q9" s="374">
        <v>53000</v>
      </c>
      <c r="R9" s="2" t="s">
        <v>24</v>
      </c>
      <c r="S9" s="5" t="s">
        <v>154</v>
      </c>
      <c r="U9" s="339" t="s">
        <v>739</v>
      </c>
      <c r="V9" s="232" t="s">
        <v>554</v>
      </c>
      <c r="W9" s="17" t="s">
        <v>555</v>
      </c>
      <c r="Y9" s="25" t="s">
        <v>572</v>
      </c>
      <c r="Z9" s="17" t="s">
        <v>451</v>
      </c>
      <c r="AA9" s="17" t="s">
        <v>452</v>
      </c>
      <c r="AF9" s="5"/>
    </row>
    <row r="10" spans="1:32">
      <c r="A10" s="2">
        <v>8</v>
      </c>
      <c r="B10" s="2" t="s">
        <v>18</v>
      </c>
      <c r="C10" s="8" t="s">
        <v>22</v>
      </c>
      <c r="D10" s="2" t="s">
        <v>19</v>
      </c>
      <c r="E10" s="2">
        <v>13</v>
      </c>
      <c r="F10" s="2" t="s">
        <v>20</v>
      </c>
      <c r="G10" s="2" t="s">
        <v>21</v>
      </c>
      <c r="H10" s="9" t="s">
        <v>23</v>
      </c>
      <c r="I10" s="2" t="s">
        <v>29</v>
      </c>
      <c r="J10" s="13" t="s">
        <v>35</v>
      </c>
      <c r="K10" s="13"/>
      <c r="L10" s="13" t="s">
        <v>20</v>
      </c>
      <c r="M10" s="13" t="s">
        <v>21</v>
      </c>
      <c r="N10" s="26" t="s">
        <v>264</v>
      </c>
      <c r="O10" s="10" t="s">
        <v>531</v>
      </c>
      <c r="P10" s="2">
        <v>14</v>
      </c>
      <c r="Q10" s="374">
        <v>50000</v>
      </c>
      <c r="R10" s="2" t="s">
        <v>24</v>
      </c>
      <c r="S10" s="5" t="s">
        <v>154</v>
      </c>
      <c r="U10" s="339" t="s">
        <v>739</v>
      </c>
      <c r="V10" s="232" t="s">
        <v>554</v>
      </c>
      <c r="W10" s="17" t="s">
        <v>555</v>
      </c>
      <c r="Y10" s="25" t="s">
        <v>572</v>
      </c>
      <c r="Z10" s="17" t="s">
        <v>426</v>
      </c>
      <c r="AA10" s="17" t="s">
        <v>379</v>
      </c>
      <c r="AB10" s="17" t="s">
        <v>396</v>
      </c>
      <c r="AF10" s="5"/>
    </row>
    <row r="11" spans="1:32" ht="14.25" customHeight="1">
      <c r="A11" s="2">
        <v>9</v>
      </c>
      <c r="B11" s="7" t="s">
        <v>18</v>
      </c>
      <c r="C11" s="6" t="s">
        <v>22</v>
      </c>
      <c r="D11" s="7" t="s">
        <v>19</v>
      </c>
      <c r="E11" s="7">
        <v>13</v>
      </c>
      <c r="F11" s="7" t="s">
        <v>20</v>
      </c>
      <c r="G11" s="7" t="s">
        <v>21</v>
      </c>
      <c r="H11" s="6" t="s">
        <v>23</v>
      </c>
      <c r="I11" s="2" t="s">
        <v>37</v>
      </c>
      <c r="J11" s="13" t="s">
        <v>36</v>
      </c>
      <c r="K11" s="2"/>
      <c r="L11" s="2" t="s">
        <v>20</v>
      </c>
      <c r="M11" s="2" t="s">
        <v>21</v>
      </c>
      <c r="N11" s="26" t="s">
        <v>265</v>
      </c>
      <c r="O11" s="10">
        <v>70349700</v>
      </c>
      <c r="P11" s="2">
        <v>1</v>
      </c>
      <c r="Q11" s="374">
        <f>1185+2415</f>
        <v>3600</v>
      </c>
      <c r="R11" s="2" t="s">
        <v>24</v>
      </c>
      <c r="S11" s="5" t="s">
        <v>154</v>
      </c>
      <c r="U11" s="339" t="s">
        <v>739</v>
      </c>
      <c r="V11" s="232" t="s">
        <v>554</v>
      </c>
      <c r="W11" s="17" t="s">
        <v>555</v>
      </c>
      <c r="Y11" s="25" t="s">
        <v>572</v>
      </c>
      <c r="Z11" s="17" t="s">
        <v>418</v>
      </c>
      <c r="AA11" s="17" t="s">
        <v>379</v>
      </c>
      <c r="AB11" s="17" t="s">
        <v>396</v>
      </c>
      <c r="AF11" s="5"/>
    </row>
    <row r="12" spans="1:32">
      <c r="A12" s="2">
        <v>10</v>
      </c>
      <c r="B12" s="2" t="s">
        <v>18</v>
      </c>
      <c r="C12" s="8" t="s">
        <v>22</v>
      </c>
      <c r="D12" s="2" t="s">
        <v>19</v>
      </c>
      <c r="E12" s="2">
        <v>13</v>
      </c>
      <c r="F12" s="2" t="s">
        <v>20</v>
      </c>
      <c r="G12" s="2" t="s">
        <v>21</v>
      </c>
      <c r="H12" s="9" t="s">
        <v>23</v>
      </c>
      <c r="I12" s="2" t="s">
        <v>38</v>
      </c>
      <c r="J12" s="13" t="s">
        <v>39</v>
      </c>
      <c r="K12" s="2">
        <v>1</v>
      </c>
      <c r="L12" s="2" t="s">
        <v>20</v>
      </c>
      <c r="M12" s="2" t="s">
        <v>21</v>
      </c>
      <c r="N12" s="26" t="s">
        <v>266</v>
      </c>
      <c r="O12" s="10" t="s">
        <v>96</v>
      </c>
      <c r="P12" s="2">
        <v>1</v>
      </c>
      <c r="Q12" s="374">
        <f>1450+1450</f>
        <v>2900</v>
      </c>
      <c r="R12" s="2" t="s">
        <v>24</v>
      </c>
      <c r="S12" s="5" t="s">
        <v>154</v>
      </c>
      <c r="U12" s="339" t="s">
        <v>739</v>
      </c>
      <c r="V12" s="232" t="s">
        <v>554</v>
      </c>
      <c r="W12" s="17" t="s">
        <v>555</v>
      </c>
      <c r="Y12" s="25" t="s">
        <v>572</v>
      </c>
      <c r="Z12" s="17" t="s">
        <v>409</v>
      </c>
      <c r="AA12" s="17" t="s">
        <v>379</v>
      </c>
      <c r="AB12" s="17" t="s">
        <v>396</v>
      </c>
      <c r="AF12" s="5"/>
    </row>
    <row r="13" spans="1:32">
      <c r="A13" s="2">
        <v>11</v>
      </c>
      <c r="B13" s="7" t="s">
        <v>18</v>
      </c>
      <c r="C13" s="6" t="s">
        <v>22</v>
      </c>
      <c r="D13" s="7" t="s">
        <v>19</v>
      </c>
      <c r="E13" s="7">
        <v>13</v>
      </c>
      <c r="F13" s="7" t="s">
        <v>20</v>
      </c>
      <c r="G13" s="7" t="s">
        <v>21</v>
      </c>
      <c r="H13" s="6" t="s">
        <v>23</v>
      </c>
      <c r="I13" s="2" t="s">
        <v>59</v>
      </c>
      <c r="J13" s="13" t="s">
        <v>40</v>
      </c>
      <c r="K13" s="2"/>
      <c r="L13" s="2" t="s">
        <v>20</v>
      </c>
      <c r="M13" s="2" t="s">
        <v>21</v>
      </c>
      <c r="N13" s="26" t="s">
        <v>267</v>
      </c>
      <c r="O13" s="10" t="s">
        <v>508</v>
      </c>
      <c r="P13" s="2">
        <v>3</v>
      </c>
      <c r="Q13" s="374">
        <v>23000</v>
      </c>
      <c r="R13" s="2" t="s">
        <v>24</v>
      </c>
      <c r="S13" s="5" t="s">
        <v>154</v>
      </c>
      <c r="U13" s="339" t="s">
        <v>739</v>
      </c>
      <c r="V13" s="232" t="s">
        <v>554</v>
      </c>
      <c r="W13" s="17" t="s">
        <v>555</v>
      </c>
      <c r="Y13" s="25" t="s">
        <v>572</v>
      </c>
      <c r="Z13" s="17" t="s">
        <v>401</v>
      </c>
      <c r="AA13" s="17" t="s">
        <v>379</v>
      </c>
      <c r="AB13" s="17" t="s">
        <v>396</v>
      </c>
      <c r="AF13" s="5"/>
    </row>
    <row r="14" spans="1:32">
      <c r="A14" s="2">
        <v>12</v>
      </c>
      <c r="B14" s="2" t="s">
        <v>18</v>
      </c>
      <c r="C14" s="8" t="s">
        <v>22</v>
      </c>
      <c r="D14" s="2" t="s">
        <v>19</v>
      </c>
      <c r="E14" s="2">
        <v>13</v>
      </c>
      <c r="F14" s="2" t="s">
        <v>20</v>
      </c>
      <c r="G14" s="2" t="s">
        <v>21</v>
      </c>
      <c r="H14" s="9" t="s">
        <v>23</v>
      </c>
      <c r="I14" s="2" t="s">
        <v>32</v>
      </c>
      <c r="J14" s="13" t="s">
        <v>41</v>
      </c>
      <c r="K14" s="2"/>
      <c r="L14" s="2" t="s">
        <v>20</v>
      </c>
      <c r="M14" s="2" t="s">
        <v>21</v>
      </c>
      <c r="N14" s="26" t="s">
        <v>268</v>
      </c>
      <c r="O14" s="10" t="s">
        <v>97</v>
      </c>
      <c r="P14" s="2">
        <v>0.5</v>
      </c>
      <c r="Q14" s="374">
        <f>697+1003</f>
        <v>1700</v>
      </c>
      <c r="R14" s="2" t="s">
        <v>24</v>
      </c>
      <c r="S14" s="5" t="s">
        <v>154</v>
      </c>
      <c r="U14" s="339" t="s">
        <v>739</v>
      </c>
      <c r="V14" s="232" t="s">
        <v>554</v>
      </c>
      <c r="W14" s="17" t="s">
        <v>555</v>
      </c>
      <c r="Y14" s="25" t="s">
        <v>572</v>
      </c>
      <c r="Z14" s="17" t="s">
        <v>427</v>
      </c>
      <c r="AA14" s="17" t="s">
        <v>379</v>
      </c>
      <c r="AB14" s="17" t="s">
        <v>396</v>
      </c>
      <c r="AF14" s="5"/>
    </row>
    <row r="15" spans="1:32">
      <c r="A15" s="2">
        <v>13</v>
      </c>
      <c r="B15" s="7" t="s">
        <v>18</v>
      </c>
      <c r="C15" s="6" t="s">
        <v>22</v>
      </c>
      <c r="D15" s="7" t="s">
        <v>19</v>
      </c>
      <c r="E15" s="7">
        <v>13</v>
      </c>
      <c r="F15" s="7" t="s">
        <v>20</v>
      </c>
      <c r="G15" s="7" t="s">
        <v>21</v>
      </c>
      <c r="H15" s="6" t="s">
        <v>23</v>
      </c>
      <c r="I15" s="2" t="s">
        <v>32</v>
      </c>
      <c r="J15" s="13" t="s">
        <v>42</v>
      </c>
      <c r="K15" s="2"/>
      <c r="L15" s="2" t="s">
        <v>20</v>
      </c>
      <c r="M15" s="2" t="s">
        <v>21</v>
      </c>
      <c r="N15" s="26" t="s">
        <v>269</v>
      </c>
      <c r="O15" s="10" t="s">
        <v>98</v>
      </c>
      <c r="P15" s="2">
        <v>0.5</v>
      </c>
      <c r="Q15" s="374">
        <v>1600</v>
      </c>
      <c r="R15" s="2" t="s">
        <v>24</v>
      </c>
      <c r="S15" s="5" t="s">
        <v>154</v>
      </c>
      <c r="U15" s="339" t="s">
        <v>739</v>
      </c>
      <c r="V15" s="232" t="s">
        <v>554</v>
      </c>
      <c r="W15" s="17" t="s">
        <v>555</v>
      </c>
      <c r="Y15" s="25" t="s">
        <v>572</v>
      </c>
      <c r="Z15" s="17" t="s">
        <v>428</v>
      </c>
      <c r="AA15" s="17" t="s">
        <v>379</v>
      </c>
      <c r="AB15" s="17" t="s">
        <v>396</v>
      </c>
      <c r="AF15" s="5"/>
    </row>
    <row r="16" spans="1:32">
      <c r="A16" s="2">
        <v>14</v>
      </c>
      <c r="B16" s="2" t="s">
        <v>18</v>
      </c>
      <c r="C16" s="246" t="s">
        <v>22</v>
      </c>
      <c r="D16" s="2" t="s">
        <v>19</v>
      </c>
      <c r="E16" s="2">
        <v>13</v>
      </c>
      <c r="F16" s="2" t="s">
        <v>20</v>
      </c>
      <c r="G16" s="2" t="s">
        <v>21</v>
      </c>
      <c r="H16" s="9" t="s">
        <v>23</v>
      </c>
      <c r="I16" s="2" t="s">
        <v>32</v>
      </c>
      <c r="J16" s="13" t="s">
        <v>557</v>
      </c>
      <c r="K16" s="2"/>
      <c r="L16" s="2" t="s">
        <v>20</v>
      </c>
      <c r="M16" s="2" t="s">
        <v>21</v>
      </c>
      <c r="N16" s="26" t="s">
        <v>270</v>
      </c>
      <c r="O16" s="10" t="s">
        <v>624</v>
      </c>
      <c r="P16" s="2">
        <v>0.5</v>
      </c>
      <c r="Q16" s="374">
        <f>195+305</f>
        <v>500</v>
      </c>
      <c r="R16" s="2" t="s">
        <v>24</v>
      </c>
      <c r="S16" s="5" t="s">
        <v>154</v>
      </c>
      <c r="U16" s="339" t="s">
        <v>739</v>
      </c>
      <c r="V16" s="232" t="s">
        <v>554</v>
      </c>
      <c r="W16" s="17" t="s">
        <v>555</v>
      </c>
      <c r="Y16" s="25" t="s">
        <v>572</v>
      </c>
      <c r="Z16" s="17" t="s">
        <v>429</v>
      </c>
      <c r="AA16" s="17" t="s">
        <v>379</v>
      </c>
      <c r="AB16" s="17" t="s">
        <v>396</v>
      </c>
      <c r="AF16" s="5"/>
    </row>
    <row r="17" spans="1:32">
      <c r="A17" s="2">
        <v>15</v>
      </c>
      <c r="B17" s="7" t="s">
        <v>18</v>
      </c>
      <c r="C17" s="6" t="s">
        <v>22</v>
      </c>
      <c r="D17" s="7" t="s">
        <v>19</v>
      </c>
      <c r="E17" s="7">
        <v>13</v>
      </c>
      <c r="F17" s="7" t="s">
        <v>20</v>
      </c>
      <c r="G17" s="7" t="s">
        <v>21</v>
      </c>
      <c r="H17" s="6" t="s">
        <v>23</v>
      </c>
      <c r="I17" s="2" t="s">
        <v>140</v>
      </c>
      <c r="J17" s="13" t="s">
        <v>43</v>
      </c>
      <c r="K17" s="2"/>
      <c r="L17" s="2" t="s">
        <v>20</v>
      </c>
      <c r="M17" s="2" t="s">
        <v>21</v>
      </c>
      <c r="N17" s="26" t="s">
        <v>271</v>
      </c>
      <c r="O17" s="10" t="s">
        <v>99</v>
      </c>
      <c r="P17" s="2">
        <v>5.5</v>
      </c>
      <c r="Q17" s="374">
        <v>14000</v>
      </c>
      <c r="R17" s="2" t="s">
        <v>24</v>
      </c>
      <c r="S17" s="5" t="s">
        <v>154</v>
      </c>
      <c r="U17" s="339" t="s">
        <v>739</v>
      </c>
      <c r="V17" s="232" t="s">
        <v>554</v>
      </c>
      <c r="W17" s="17" t="s">
        <v>555</v>
      </c>
      <c r="Y17" s="25" t="s">
        <v>572</v>
      </c>
      <c r="Z17" s="17" t="s">
        <v>417</v>
      </c>
      <c r="AA17" s="17" t="s">
        <v>379</v>
      </c>
      <c r="AB17" s="17" t="s">
        <v>396</v>
      </c>
      <c r="AF17" s="5"/>
    </row>
    <row r="18" spans="1:32">
      <c r="A18" s="2">
        <v>16</v>
      </c>
      <c r="B18" s="2" t="s">
        <v>18</v>
      </c>
      <c r="C18" s="8" t="s">
        <v>22</v>
      </c>
      <c r="D18" s="2" t="s">
        <v>19</v>
      </c>
      <c r="E18" s="2">
        <v>13</v>
      </c>
      <c r="F18" s="2" t="s">
        <v>20</v>
      </c>
      <c r="G18" s="2" t="s">
        <v>21</v>
      </c>
      <c r="H18" s="9" t="s">
        <v>23</v>
      </c>
      <c r="I18" s="2" t="s">
        <v>44</v>
      </c>
      <c r="J18" s="13" t="s">
        <v>45</v>
      </c>
      <c r="K18" s="2">
        <v>20</v>
      </c>
      <c r="L18" s="2" t="s">
        <v>20</v>
      </c>
      <c r="M18" s="2" t="s">
        <v>21</v>
      </c>
      <c r="N18" s="26" t="s">
        <v>272</v>
      </c>
      <c r="O18" s="10" t="s">
        <v>100</v>
      </c>
      <c r="P18" s="2">
        <v>3</v>
      </c>
      <c r="Q18" s="374">
        <f>2300+4700</f>
        <v>7000</v>
      </c>
      <c r="R18" s="2" t="s">
        <v>24</v>
      </c>
      <c r="S18" s="5" t="s">
        <v>154</v>
      </c>
      <c r="U18" s="339" t="s">
        <v>739</v>
      </c>
      <c r="V18" s="232" t="s">
        <v>554</v>
      </c>
      <c r="W18" s="17" t="s">
        <v>555</v>
      </c>
      <c r="Y18" s="25" t="s">
        <v>572</v>
      </c>
      <c r="Z18" s="17" t="s">
        <v>408</v>
      </c>
      <c r="AA18" s="17" t="s">
        <v>391</v>
      </c>
      <c r="AF18" s="5"/>
    </row>
    <row r="19" spans="1:32">
      <c r="A19" s="2">
        <v>17</v>
      </c>
      <c r="B19" s="7" t="s">
        <v>18</v>
      </c>
      <c r="C19" s="6" t="s">
        <v>22</v>
      </c>
      <c r="D19" s="7" t="s">
        <v>19</v>
      </c>
      <c r="E19" s="7">
        <v>13</v>
      </c>
      <c r="F19" s="7" t="s">
        <v>20</v>
      </c>
      <c r="G19" s="7" t="s">
        <v>21</v>
      </c>
      <c r="H19" s="6" t="s">
        <v>23</v>
      </c>
      <c r="I19" s="2" t="s">
        <v>141</v>
      </c>
      <c r="J19" s="13" t="s">
        <v>46</v>
      </c>
      <c r="K19" s="2"/>
      <c r="L19" s="2" t="s">
        <v>20</v>
      </c>
      <c r="M19" s="2" t="s">
        <v>21</v>
      </c>
      <c r="N19" s="26" t="s">
        <v>273</v>
      </c>
      <c r="O19" s="10" t="s">
        <v>532</v>
      </c>
      <c r="P19" s="2">
        <v>3.1</v>
      </c>
      <c r="Q19" s="374">
        <v>30000</v>
      </c>
      <c r="R19" s="2" t="s">
        <v>24</v>
      </c>
      <c r="S19" s="5" t="s">
        <v>154</v>
      </c>
      <c r="U19" s="339" t="s">
        <v>739</v>
      </c>
      <c r="V19" s="232" t="s">
        <v>554</v>
      </c>
      <c r="W19" s="17" t="s">
        <v>555</v>
      </c>
      <c r="Y19" s="25" t="s">
        <v>572</v>
      </c>
      <c r="Z19" s="17" t="s">
        <v>407</v>
      </c>
      <c r="AA19" s="17" t="s">
        <v>379</v>
      </c>
      <c r="AB19" s="17" t="s">
        <v>396</v>
      </c>
      <c r="AF19" s="5"/>
    </row>
    <row r="20" spans="1:32">
      <c r="A20" s="2">
        <v>18</v>
      </c>
      <c r="B20" s="2" t="s">
        <v>18</v>
      </c>
      <c r="C20" s="8" t="s">
        <v>22</v>
      </c>
      <c r="D20" s="2" t="s">
        <v>19</v>
      </c>
      <c r="E20" s="2">
        <v>13</v>
      </c>
      <c r="F20" s="2" t="s">
        <v>20</v>
      </c>
      <c r="G20" s="2" t="s">
        <v>21</v>
      </c>
      <c r="H20" s="9" t="s">
        <v>23</v>
      </c>
      <c r="I20" s="2" t="s">
        <v>141</v>
      </c>
      <c r="J20" s="13" t="s">
        <v>47</v>
      </c>
      <c r="K20" s="2"/>
      <c r="L20" s="2" t="s">
        <v>20</v>
      </c>
      <c r="M20" s="2" t="s">
        <v>21</v>
      </c>
      <c r="N20" s="26" t="s">
        <v>274</v>
      </c>
      <c r="O20" s="10" t="s">
        <v>101</v>
      </c>
      <c r="P20" s="2">
        <v>5.5</v>
      </c>
      <c r="Q20" s="374">
        <v>17000</v>
      </c>
      <c r="R20" s="2" t="s">
        <v>24</v>
      </c>
      <c r="S20" s="5" t="s">
        <v>154</v>
      </c>
      <c r="U20" s="339" t="s">
        <v>739</v>
      </c>
      <c r="V20" s="232" t="s">
        <v>554</v>
      </c>
      <c r="W20" s="17" t="s">
        <v>555</v>
      </c>
      <c r="Y20" s="25" t="s">
        <v>572</v>
      </c>
      <c r="Z20" s="17" t="s">
        <v>430</v>
      </c>
      <c r="AA20" s="17" t="s">
        <v>379</v>
      </c>
      <c r="AB20" s="17" t="s">
        <v>396</v>
      </c>
      <c r="AF20" s="5"/>
    </row>
    <row r="21" spans="1:32" ht="15">
      <c r="A21" s="2">
        <v>19</v>
      </c>
      <c r="B21" s="7" t="s">
        <v>18</v>
      </c>
      <c r="C21" s="6" t="s">
        <v>22</v>
      </c>
      <c r="D21" s="7" t="s">
        <v>19</v>
      </c>
      <c r="E21" s="7">
        <v>13</v>
      </c>
      <c r="F21" s="7" t="s">
        <v>20</v>
      </c>
      <c r="G21" s="7" t="s">
        <v>21</v>
      </c>
      <c r="H21" s="6" t="s">
        <v>23</v>
      </c>
      <c r="I21" s="2" t="s">
        <v>29</v>
      </c>
      <c r="J21" s="13" t="s">
        <v>48</v>
      </c>
      <c r="K21" s="2"/>
      <c r="L21" s="2" t="s">
        <v>20</v>
      </c>
      <c r="M21" s="2" t="s">
        <v>21</v>
      </c>
      <c r="N21" s="107" t="s">
        <v>275</v>
      </c>
      <c r="O21" s="10" t="s">
        <v>102</v>
      </c>
      <c r="P21" s="2">
        <v>16</v>
      </c>
      <c r="Q21" s="374">
        <f>4930+9570</f>
        <v>14500</v>
      </c>
      <c r="R21" s="2" t="s">
        <v>24</v>
      </c>
      <c r="S21" s="5" t="s">
        <v>154</v>
      </c>
      <c r="U21" s="339" t="s">
        <v>739</v>
      </c>
      <c r="V21" s="232" t="s">
        <v>554</v>
      </c>
      <c r="W21" s="17" t="s">
        <v>555</v>
      </c>
      <c r="Y21" s="25" t="s">
        <v>572</v>
      </c>
      <c r="Z21" s="17" t="s">
        <v>403</v>
      </c>
      <c r="AA21" s="17" t="s">
        <v>379</v>
      </c>
      <c r="AB21" s="17" t="s">
        <v>396</v>
      </c>
      <c r="AF21" s="5"/>
    </row>
    <row r="22" spans="1:32">
      <c r="A22" s="2">
        <v>20</v>
      </c>
      <c r="B22" s="2" t="s">
        <v>18</v>
      </c>
      <c r="C22" s="8" t="s">
        <v>22</v>
      </c>
      <c r="D22" s="2" t="s">
        <v>19</v>
      </c>
      <c r="E22" s="2">
        <v>13</v>
      </c>
      <c r="F22" s="2" t="s">
        <v>20</v>
      </c>
      <c r="G22" s="2" t="s">
        <v>21</v>
      </c>
      <c r="H22" s="9" t="s">
        <v>23</v>
      </c>
      <c r="I22" s="2" t="s">
        <v>141</v>
      </c>
      <c r="J22" s="13" t="s">
        <v>49</v>
      </c>
      <c r="K22" s="2"/>
      <c r="L22" s="2" t="s">
        <v>20</v>
      </c>
      <c r="M22" s="2" t="s">
        <v>21</v>
      </c>
      <c r="N22" s="26" t="s">
        <v>276</v>
      </c>
      <c r="O22" s="10" t="s">
        <v>103</v>
      </c>
      <c r="P22" s="2">
        <v>14.5</v>
      </c>
      <c r="Q22" s="374">
        <v>25000</v>
      </c>
      <c r="R22" s="2" t="s">
        <v>24</v>
      </c>
      <c r="S22" s="5" t="s">
        <v>154</v>
      </c>
      <c r="U22" s="339" t="s">
        <v>739</v>
      </c>
      <c r="V22" s="232" t="s">
        <v>554</v>
      </c>
      <c r="W22" s="17" t="s">
        <v>555</v>
      </c>
      <c r="Y22" s="25" t="s">
        <v>572</v>
      </c>
      <c r="Z22" s="17" t="s">
        <v>419</v>
      </c>
      <c r="AA22" s="17" t="s">
        <v>379</v>
      </c>
      <c r="AB22" s="17" t="s">
        <v>396</v>
      </c>
      <c r="AF22" s="5"/>
    </row>
    <row r="23" spans="1:32">
      <c r="A23" s="2">
        <v>21</v>
      </c>
      <c r="B23" s="7" t="s">
        <v>18</v>
      </c>
      <c r="C23" s="6" t="s">
        <v>22</v>
      </c>
      <c r="D23" s="7" t="s">
        <v>19</v>
      </c>
      <c r="E23" s="7">
        <v>13</v>
      </c>
      <c r="F23" s="7" t="s">
        <v>20</v>
      </c>
      <c r="G23" s="7" t="s">
        <v>21</v>
      </c>
      <c r="H23" s="6" t="s">
        <v>23</v>
      </c>
      <c r="I23" s="2" t="s">
        <v>29</v>
      </c>
      <c r="J23" s="13" t="s">
        <v>558</v>
      </c>
      <c r="K23" s="2"/>
      <c r="L23" s="2" t="s">
        <v>20</v>
      </c>
      <c r="M23" s="2" t="s">
        <v>21</v>
      </c>
      <c r="N23" s="26" t="s">
        <v>277</v>
      </c>
      <c r="O23" s="10" t="s">
        <v>530</v>
      </c>
      <c r="P23" s="2">
        <v>12.1</v>
      </c>
      <c r="Q23" s="374">
        <f>29800+25400+25000</f>
        <v>80200</v>
      </c>
      <c r="R23" s="2" t="s">
        <v>24</v>
      </c>
      <c r="S23" s="5" t="s">
        <v>154</v>
      </c>
      <c r="U23" s="339" t="s">
        <v>739</v>
      </c>
      <c r="V23" s="232" t="s">
        <v>554</v>
      </c>
      <c r="W23" s="17" t="s">
        <v>555</v>
      </c>
      <c r="Y23" s="25" t="s">
        <v>572</v>
      </c>
      <c r="Z23" s="17" t="s">
        <v>400</v>
      </c>
      <c r="AA23" s="17" t="s">
        <v>379</v>
      </c>
      <c r="AB23" s="17" t="s">
        <v>396</v>
      </c>
      <c r="AF23" s="5"/>
    </row>
    <row r="24" spans="1:32">
      <c r="A24" s="2">
        <v>22</v>
      </c>
      <c r="B24" s="2" t="s">
        <v>18</v>
      </c>
      <c r="C24" s="8" t="s">
        <v>22</v>
      </c>
      <c r="D24" s="2" t="s">
        <v>19</v>
      </c>
      <c r="E24" s="2">
        <v>13</v>
      </c>
      <c r="F24" s="2" t="s">
        <v>20</v>
      </c>
      <c r="G24" s="2" t="s">
        <v>21</v>
      </c>
      <c r="H24" s="9" t="s">
        <v>23</v>
      </c>
      <c r="I24" s="2" t="s">
        <v>31</v>
      </c>
      <c r="J24" s="13" t="s">
        <v>40</v>
      </c>
      <c r="K24" s="2"/>
      <c r="L24" s="2" t="s">
        <v>20</v>
      </c>
      <c r="M24" s="2" t="s">
        <v>21</v>
      </c>
      <c r="N24" s="26" t="s">
        <v>278</v>
      </c>
      <c r="O24" s="10" t="s">
        <v>104</v>
      </c>
      <c r="P24" s="2">
        <v>1.5</v>
      </c>
      <c r="Q24" s="374">
        <v>45000</v>
      </c>
      <c r="R24" s="2" t="s">
        <v>24</v>
      </c>
      <c r="S24" s="5" t="s">
        <v>154</v>
      </c>
      <c r="U24" s="339" t="s">
        <v>739</v>
      </c>
      <c r="V24" s="232" t="s">
        <v>554</v>
      </c>
      <c r="W24" s="17" t="s">
        <v>555</v>
      </c>
      <c r="Y24" s="25" t="s">
        <v>572</v>
      </c>
      <c r="Z24" s="17" t="s">
        <v>402</v>
      </c>
      <c r="AA24" s="17" t="s">
        <v>379</v>
      </c>
      <c r="AB24" s="17" t="s">
        <v>396</v>
      </c>
      <c r="AF24" s="5"/>
    </row>
    <row r="25" spans="1:32">
      <c r="A25" s="2">
        <v>23</v>
      </c>
      <c r="B25" s="7" t="s">
        <v>18</v>
      </c>
      <c r="C25" s="6" t="s">
        <v>22</v>
      </c>
      <c r="D25" s="7" t="s">
        <v>19</v>
      </c>
      <c r="E25" s="7">
        <v>13</v>
      </c>
      <c r="F25" s="7" t="s">
        <v>20</v>
      </c>
      <c r="G25" s="7" t="s">
        <v>21</v>
      </c>
      <c r="H25" s="6" t="s">
        <v>23</v>
      </c>
      <c r="I25" s="2" t="s">
        <v>50</v>
      </c>
      <c r="J25" s="13" t="s">
        <v>51</v>
      </c>
      <c r="K25" s="2"/>
      <c r="L25" s="2" t="s">
        <v>20</v>
      </c>
      <c r="M25" s="2" t="s">
        <v>21</v>
      </c>
      <c r="N25" s="26" t="s">
        <v>279</v>
      </c>
      <c r="O25" s="10" t="s">
        <v>105</v>
      </c>
      <c r="P25" s="2">
        <v>2</v>
      </c>
      <c r="Q25" s="374">
        <v>4500</v>
      </c>
      <c r="R25" s="2" t="s">
        <v>24</v>
      </c>
      <c r="S25" s="5" t="s">
        <v>154</v>
      </c>
      <c r="U25" s="339" t="s">
        <v>739</v>
      </c>
      <c r="V25" s="232" t="s">
        <v>554</v>
      </c>
      <c r="W25" s="17" t="s">
        <v>555</v>
      </c>
      <c r="Y25" s="25" t="s">
        <v>572</v>
      </c>
      <c r="Z25" s="17" t="s">
        <v>421</v>
      </c>
      <c r="AA25" s="17" t="s">
        <v>379</v>
      </c>
      <c r="AB25" s="17" t="s">
        <v>396</v>
      </c>
      <c r="AF25" s="5"/>
    </row>
    <row r="26" spans="1:32">
      <c r="A26" s="2">
        <v>24</v>
      </c>
      <c r="B26" s="2" t="s">
        <v>18</v>
      </c>
      <c r="C26" s="8" t="s">
        <v>22</v>
      </c>
      <c r="D26" s="2" t="s">
        <v>19</v>
      </c>
      <c r="E26" s="2">
        <v>13</v>
      </c>
      <c r="F26" s="2" t="s">
        <v>20</v>
      </c>
      <c r="G26" s="2" t="s">
        <v>21</v>
      </c>
      <c r="H26" s="9" t="s">
        <v>23</v>
      </c>
      <c r="I26" s="2" t="s">
        <v>29</v>
      </c>
      <c r="J26" s="13" t="s">
        <v>52</v>
      </c>
      <c r="K26" s="2"/>
      <c r="L26" s="2" t="s">
        <v>20</v>
      </c>
      <c r="M26" s="2" t="s">
        <v>21</v>
      </c>
      <c r="N26" s="26" t="s">
        <v>280</v>
      </c>
      <c r="O26" s="10" t="s">
        <v>106</v>
      </c>
      <c r="P26" s="2">
        <v>2</v>
      </c>
      <c r="Q26" s="374">
        <v>6500</v>
      </c>
      <c r="R26" s="2" t="s">
        <v>24</v>
      </c>
      <c r="S26" s="5" t="s">
        <v>154</v>
      </c>
      <c r="U26" s="339" t="s">
        <v>739</v>
      </c>
      <c r="V26" s="232" t="s">
        <v>554</v>
      </c>
      <c r="W26" s="17" t="s">
        <v>555</v>
      </c>
      <c r="Y26" s="25" t="s">
        <v>572</v>
      </c>
      <c r="Z26" s="17" t="s">
        <v>433</v>
      </c>
      <c r="AA26" s="17" t="s">
        <v>379</v>
      </c>
      <c r="AB26" s="17" t="s">
        <v>396</v>
      </c>
      <c r="AF26" s="5"/>
    </row>
    <row r="27" spans="1:32">
      <c r="A27" s="2">
        <v>25</v>
      </c>
      <c r="B27" s="7" t="s">
        <v>18</v>
      </c>
      <c r="C27" s="6" t="s">
        <v>22</v>
      </c>
      <c r="D27" s="7" t="s">
        <v>19</v>
      </c>
      <c r="E27" s="7">
        <v>13</v>
      </c>
      <c r="F27" s="7" t="s">
        <v>20</v>
      </c>
      <c r="G27" s="7" t="s">
        <v>21</v>
      </c>
      <c r="H27" s="6" t="s">
        <v>23</v>
      </c>
      <c r="I27" s="2" t="s">
        <v>53</v>
      </c>
      <c r="J27" s="13" t="s">
        <v>54</v>
      </c>
      <c r="K27" s="2"/>
      <c r="L27" s="2" t="s">
        <v>20</v>
      </c>
      <c r="M27" s="2" t="s">
        <v>21</v>
      </c>
      <c r="N27" s="26" t="s">
        <v>281</v>
      </c>
      <c r="O27" s="10" t="s">
        <v>107</v>
      </c>
      <c r="P27" s="2">
        <v>0.5</v>
      </c>
      <c r="Q27" s="374">
        <v>900</v>
      </c>
      <c r="R27" s="2" t="s">
        <v>24</v>
      </c>
      <c r="S27" s="5" t="s">
        <v>154</v>
      </c>
      <c r="U27" s="339" t="s">
        <v>739</v>
      </c>
      <c r="V27" s="232" t="s">
        <v>554</v>
      </c>
      <c r="W27" s="17" t="s">
        <v>555</v>
      </c>
      <c r="Y27" s="25" t="s">
        <v>572</v>
      </c>
      <c r="Z27" s="17" t="s">
        <v>420</v>
      </c>
      <c r="AA27" s="17" t="s">
        <v>379</v>
      </c>
      <c r="AB27" s="17" t="s">
        <v>396</v>
      </c>
      <c r="AF27" s="5"/>
    </row>
    <row r="28" spans="1:32">
      <c r="A28" s="2">
        <v>26</v>
      </c>
      <c r="B28" s="2" t="s">
        <v>18</v>
      </c>
      <c r="C28" s="8" t="s">
        <v>22</v>
      </c>
      <c r="D28" s="2" t="s">
        <v>19</v>
      </c>
      <c r="E28" s="2">
        <v>13</v>
      </c>
      <c r="F28" s="2" t="s">
        <v>20</v>
      </c>
      <c r="G28" s="2" t="s">
        <v>21</v>
      </c>
      <c r="H28" s="9" t="s">
        <v>23</v>
      </c>
      <c r="I28" s="2" t="s">
        <v>55</v>
      </c>
      <c r="J28" s="13" t="s">
        <v>33</v>
      </c>
      <c r="K28" s="2"/>
      <c r="L28" s="2" t="s">
        <v>20</v>
      </c>
      <c r="M28" s="2" t="s">
        <v>21</v>
      </c>
      <c r="N28" s="26" t="s">
        <v>282</v>
      </c>
      <c r="O28" s="10" t="s">
        <v>94</v>
      </c>
      <c r="P28" s="2">
        <v>1.4</v>
      </c>
      <c r="Q28" s="374">
        <v>11000</v>
      </c>
      <c r="R28" s="2" t="s">
        <v>24</v>
      </c>
      <c r="S28" s="5" t="s">
        <v>154</v>
      </c>
      <c r="U28" s="339" t="s">
        <v>739</v>
      </c>
      <c r="V28" s="232" t="s">
        <v>554</v>
      </c>
      <c r="W28" s="17" t="s">
        <v>555</v>
      </c>
      <c r="Y28" s="25" t="s">
        <v>572</v>
      </c>
      <c r="Z28" s="17" t="s">
        <v>397</v>
      </c>
      <c r="AA28" s="17" t="s">
        <v>379</v>
      </c>
      <c r="AB28" s="17" t="s">
        <v>396</v>
      </c>
      <c r="AF28" s="5"/>
    </row>
    <row r="29" spans="1:32">
      <c r="A29" s="2">
        <v>27</v>
      </c>
      <c r="B29" s="7" t="s">
        <v>18</v>
      </c>
      <c r="C29" s="6" t="s">
        <v>22</v>
      </c>
      <c r="D29" s="7" t="s">
        <v>19</v>
      </c>
      <c r="E29" s="7">
        <v>13</v>
      </c>
      <c r="F29" s="7" t="s">
        <v>20</v>
      </c>
      <c r="G29" s="7" t="s">
        <v>21</v>
      </c>
      <c r="H29" s="6" t="s">
        <v>23</v>
      </c>
      <c r="I29" s="2" t="s">
        <v>141</v>
      </c>
      <c r="J29" s="13" t="s">
        <v>56</v>
      </c>
      <c r="K29" s="2"/>
      <c r="L29" s="2" t="s">
        <v>20</v>
      </c>
      <c r="M29" s="2" t="s">
        <v>21</v>
      </c>
      <c r="N29" s="26" t="s">
        <v>283</v>
      </c>
      <c r="O29" s="10" t="s">
        <v>109</v>
      </c>
      <c r="P29" s="13">
        <v>1</v>
      </c>
      <c r="Q29" s="374">
        <f>6080+12920-4000</f>
        <v>15000</v>
      </c>
      <c r="R29" s="2" t="s">
        <v>24</v>
      </c>
      <c r="S29" s="5" t="s">
        <v>154</v>
      </c>
      <c r="U29" s="339" t="s">
        <v>739</v>
      </c>
      <c r="V29" s="232" t="s">
        <v>554</v>
      </c>
      <c r="W29" s="17" t="s">
        <v>555</v>
      </c>
      <c r="Y29" s="25" t="s">
        <v>572</v>
      </c>
      <c r="Z29" s="17" t="s">
        <v>395</v>
      </c>
      <c r="AA29" s="17" t="s">
        <v>379</v>
      </c>
      <c r="AB29" s="17" t="s">
        <v>396</v>
      </c>
      <c r="AF29" s="5"/>
    </row>
    <row r="30" spans="1:32">
      <c r="A30" s="2">
        <v>28</v>
      </c>
      <c r="B30" s="2" t="s">
        <v>18</v>
      </c>
      <c r="C30" s="8" t="s">
        <v>22</v>
      </c>
      <c r="D30" s="2" t="s">
        <v>19</v>
      </c>
      <c r="E30" s="2">
        <v>13</v>
      </c>
      <c r="F30" s="2" t="s">
        <v>20</v>
      </c>
      <c r="G30" s="2" t="s">
        <v>21</v>
      </c>
      <c r="H30" s="9" t="s">
        <v>23</v>
      </c>
      <c r="I30" s="2" t="s">
        <v>152</v>
      </c>
      <c r="J30" s="13" t="s">
        <v>150</v>
      </c>
      <c r="K30" s="2"/>
      <c r="L30" s="2" t="s">
        <v>20</v>
      </c>
      <c r="M30" s="2" t="s">
        <v>21</v>
      </c>
      <c r="N30" s="26" t="s">
        <v>284</v>
      </c>
      <c r="O30" s="10" t="s">
        <v>110</v>
      </c>
      <c r="P30" s="2">
        <v>4</v>
      </c>
      <c r="Q30" s="374">
        <v>10500</v>
      </c>
      <c r="R30" s="2" t="s">
        <v>24</v>
      </c>
      <c r="S30" s="5" t="s">
        <v>154</v>
      </c>
      <c r="U30" s="339" t="s">
        <v>739</v>
      </c>
      <c r="V30" s="232" t="s">
        <v>554</v>
      </c>
      <c r="W30" s="17" t="s">
        <v>555</v>
      </c>
      <c r="Y30" s="25" t="s">
        <v>572</v>
      </c>
      <c r="Z30" s="17" t="s">
        <v>415</v>
      </c>
      <c r="AA30" s="17" t="s">
        <v>379</v>
      </c>
      <c r="AB30" s="17" t="s">
        <v>396</v>
      </c>
      <c r="AF30" s="5"/>
    </row>
    <row r="31" spans="1:32">
      <c r="A31" s="2">
        <v>29</v>
      </c>
      <c r="B31" s="7" t="s">
        <v>18</v>
      </c>
      <c r="C31" s="6" t="s">
        <v>22</v>
      </c>
      <c r="D31" s="7" t="s">
        <v>19</v>
      </c>
      <c r="E31" s="7">
        <v>13</v>
      </c>
      <c r="F31" s="7" t="s">
        <v>20</v>
      </c>
      <c r="G31" s="7" t="s">
        <v>21</v>
      </c>
      <c r="H31" s="6" t="s">
        <v>23</v>
      </c>
      <c r="I31" s="2" t="s">
        <v>151</v>
      </c>
      <c r="J31" s="13" t="s">
        <v>150</v>
      </c>
      <c r="K31" s="2"/>
      <c r="L31" s="2" t="s">
        <v>20</v>
      </c>
      <c r="M31" s="2" t="s">
        <v>21</v>
      </c>
      <c r="N31" s="26" t="s">
        <v>285</v>
      </c>
      <c r="O31" s="10" t="s">
        <v>111</v>
      </c>
      <c r="P31" s="2">
        <v>4</v>
      </c>
      <c r="Q31" s="374">
        <v>11500</v>
      </c>
      <c r="R31" s="2" t="s">
        <v>24</v>
      </c>
      <c r="S31" s="5" t="s">
        <v>154</v>
      </c>
      <c r="U31" s="339" t="s">
        <v>739</v>
      </c>
      <c r="V31" s="232" t="s">
        <v>554</v>
      </c>
      <c r="W31" s="17" t="s">
        <v>555</v>
      </c>
      <c r="Y31" s="25" t="s">
        <v>572</v>
      </c>
      <c r="Z31" s="17" t="s">
        <v>410</v>
      </c>
      <c r="AA31" s="17" t="s">
        <v>379</v>
      </c>
      <c r="AB31" s="17" t="s">
        <v>396</v>
      </c>
      <c r="AF31" s="5"/>
    </row>
    <row r="32" spans="1:32">
      <c r="A32" s="2">
        <v>30</v>
      </c>
      <c r="B32" s="2" t="s">
        <v>18</v>
      </c>
      <c r="C32" s="8" t="s">
        <v>22</v>
      </c>
      <c r="D32" s="2" t="s">
        <v>19</v>
      </c>
      <c r="E32" s="2">
        <v>13</v>
      </c>
      <c r="F32" s="2" t="s">
        <v>20</v>
      </c>
      <c r="G32" s="2" t="s">
        <v>21</v>
      </c>
      <c r="H32" s="9" t="s">
        <v>23</v>
      </c>
      <c r="I32" s="2" t="s">
        <v>57</v>
      </c>
      <c r="J32" s="13" t="s">
        <v>58</v>
      </c>
      <c r="K32" s="2"/>
      <c r="L32" s="2" t="s">
        <v>20</v>
      </c>
      <c r="M32" s="2" t="s">
        <v>21</v>
      </c>
      <c r="N32" s="26" t="s">
        <v>286</v>
      </c>
      <c r="O32" s="10" t="s">
        <v>112</v>
      </c>
      <c r="P32" s="2">
        <v>0.3</v>
      </c>
      <c r="Q32" s="374">
        <f>300+700</f>
        <v>1000</v>
      </c>
      <c r="R32" s="2" t="s">
        <v>24</v>
      </c>
      <c r="S32" s="5" t="s">
        <v>154</v>
      </c>
      <c r="U32" s="339" t="s">
        <v>739</v>
      </c>
      <c r="V32" s="232" t="s">
        <v>554</v>
      </c>
      <c r="W32" s="17" t="s">
        <v>555</v>
      </c>
      <c r="Y32" s="25" t="s">
        <v>572</v>
      </c>
      <c r="Z32" s="17" t="s">
        <v>432</v>
      </c>
      <c r="AA32" s="17" t="s">
        <v>379</v>
      </c>
      <c r="AB32" s="17" t="s">
        <v>396</v>
      </c>
      <c r="AF32" s="5"/>
    </row>
    <row r="33" spans="1:32" ht="14.25" customHeight="1">
      <c r="A33" s="2">
        <v>31</v>
      </c>
      <c r="B33" s="7" t="s">
        <v>18</v>
      </c>
      <c r="C33" s="6" t="s">
        <v>22</v>
      </c>
      <c r="D33" s="7" t="s">
        <v>19</v>
      </c>
      <c r="E33" s="7">
        <v>13</v>
      </c>
      <c r="F33" s="7" t="s">
        <v>20</v>
      </c>
      <c r="G33" s="7" t="s">
        <v>21</v>
      </c>
      <c r="H33" s="6" t="s">
        <v>23</v>
      </c>
      <c r="I33" s="13" t="s">
        <v>57</v>
      </c>
      <c r="J33" s="13" t="s">
        <v>60</v>
      </c>
      <c r="K33" s="13" t="s">
        <v>143</v>
      </c>
      <c r="L33" s="13" t="s">
        <v>20</v>
      </c>
      <c r="M33" s="13" t="s">
        <v>21</v>
      </c>
      <c r="N33" s="26" t="s">
        <v>287</v>
      </c>
      <c r="O33" s="26" t="s">
        <v>372</v>
      </c>
      <c r="P33" s="2">
        <v>2.2999999999999998</v>
      </c>
      <c r="Q33" s="374">
        <v>7500</v>
      </c>
      <c r="R33" s="2" t="s">
        <v>24</v>
      </c>
      <c r="S33" s="5" t="s">
        <v>154</v>
      </c>
      <c r="U33" s="339" t="s">
        <v>739</v>
      </c>
      <c r="V33" s="232" t="s">
        <v>554</v>
      </c>
      <c r="W33" s="17" t="s">
        <v>555</v>
      </c>
      <c r="Y33" s="25" t="s">
        <v>572</v>
      </c>
      <c r="Z33" s="17" t="s">
        <v>416</v>
      </c>
      <c r="AA33" s="17" t="s">
        <v>379</v>
      </c>
      <c r="AB33" s="17" t="s">
        <v>396</v>
      </c>
      <c r="AF33" s="5"/>
    </row>
    <row r="34" spans="1:32" ht="14.25" customHeight="1">
      <c r="A34" s="2">
        <v>32</v>
      </c>
      <c r="B34" s="2" t="s">
        <v>18</v>
      </c>
      <c r="C34" s="8" t="s">
        <v>22</v>
      </c>
      <c r="D34" s="2" t="s">
        <v>19</v>
      </c>
      <c r="E34" s="2">
        <v>13</v>
      </c>
      <c r="F34" s="2" t="s">
        <v>20</v>
      </c>
      <c r="G34" s="2" t="s">
        <v>21</v>
      </c>
      <c r="H34" s="9" t="s">
        <v>23</v>
      </c>
      <c r="I34" s="2" t="s">
        <v>61</v>
      </c>
      <c r="J34" s="13" t="s">
        <v>62</v>
      </c>
      <c r="K34" s="2" t="s">
        <v>122</v>
      </c>
      <c r="L34" s="2" t="s">
        <v>20</v>
      </c>
      <c r="M34" s="2" t="s">
        <v>21</v>
      </c>
      <c r="N34" s="26" t="s">
        <v>288</v>
      </c>
      <c r="O34" s="10" t="s">
        <v>113</v>
      </c>
      <c r="P34" s="2">
        <v>1</v>
      </c>
      <c r="Q34" s="374">
        <v>1500</v>
      </c>
      <c r="R34" s="2" t="s">
        <v>24</v>
      </c>
      <c r="S34" s="5" t="s">
        <v>154</v>
      </c>
      <c r="U34" s="339" t="s">
        <v>739</v>
      </c>
      <c r="V34" s="232" t="s">
        <v>554</v>
      </c>
      <c r="W34" s="17" t="s">
        <v>555</v>
      </c>
      <c r="Y34" s="25" t="s">
        <v>572</v>
      </c>
      <c r="Z34" s="17" t="s">
        <v>394</v>
      </c>
      <c r="AA34" s="17" t="s">
        <v>379</v>
      </c>
      <c r="AB34" s="17" t="s">
        <v>396</v>
      </c>
      <c r="AF34" s="5"/>
    </row>
    <row r="35" spans="1:32">
      <c r="A35" s="2">
        <v>33</v>
      </c>
      <c r="B35" s="7" t="s">
        <v>18</v>
      </c>
      <c r="C35" s="6" t="s">
        <v>22</v>
      </c>
      <c r="D35" s="7" t="s">
        <v>19</v>
      </c>
      <c r="E35" s="7">
        <v>13</v>
      </c>
      <c r="F35" s="7" t="s">
        <v>20</v>
      </c>
      <c r="G35" s="7" t="s">
        <v>21</v>
      </c>
      <c r="H35" s="6" t="s">
        <v>23</v>
      </c>
      <c r="I35" s="2" t="s">
        <v>63</v>
      </c>
      <c r="J35" s="13" t="s">
        <v>64</v>
      </c>
      <c r="K35" s="2"/>
      <c r="L35" s="2" t="s">
        <v>20</v>
      </c>
      <c r="M35" s="2" t="s">
        <v>21</v>
      </c>
      <c r="N35" s="26" t="s">
        <v>289</v>
      </c>
      <c r="O35" s="10" t="s">
        <v>114</v>
      </c>
      <c r="P35" s="2">
        <v>1</v>
      </c>
      <c r="Q35" s="374">
        <v>2200</v>
      </c>
      <c r="R35" s="2" t="s">
        <v>24</v>
      </c>
      <c r="S35" s="5" t="s">
        <v>154</v>
      </c>
      <c r="U35" s="339" t="s">
        <v>739</v>
      </c>
      <c r="V35" s="232" t="s">
        <v>554</v>
      </c>
      <c r="W35" s="17" t="s">
        <v>555</v>
      </c>
      <c r="Y35" s="25" t="s">
        <v>572</v>
      </c>
      <c r="Z35" s="17" t="s">
        <v>404</v>
      </c>
      <c r="AA35" s="17" t="s">
        <v>379</v>
      </c>
      <c r="AB35" s="17" t="s">
        <v>396</v>
      </c>
      <c r="AF35" s="5"/>
    </row>
    <row r="36" spans="1:32" ht="14.25" customHeight="1">
      <c r="A36" s="2">
        <v>34</v>
      </c>
      <c r="B36" s="2" t="s">
        <v>18</v>
      </c>
      <c r="C36" s="8" t="s">
        <v>22</v>
      </c>
      <c r="D36" s="2" t="s">
        <v>19</v>
      </c>
      <c r="E36" s="2">
        <v>13</v>
      </c>
      <c r="F36" s="2" t="s">
        <v>20</v>
      </c>
      <c r="G36" s="2" t="s">
        <v>21</v>
      </c>
      <c r="H36" s="9" t="s">
        <v>23</v>
      </c>
      <c r="I36" s="2" t="s">
        <v>63</v>
      </c>
      <c r="J36" s="13" t="s">
        <v>34</v>
      </c>
      <c r="K36" s="2" t="s">
        <v>65</v>
      </c>
      <c r="L36" s="2" t="s">
        <v>20</v>
      </c>
      <c r="M36" s="2" t="s">
        <v>21</v>
      </c>
      <c r="N36" s="26" t="s">
        <v>290</v>
      </c>
      <c r="O36" s="10" t="s">
        <v>115</v>
      </c>
      <c r="P36" s="2">
        <v>1</v>
      </c>
      <c r="Q36" s="374">
        <v>1500</v>
      </c>
      <c r="R36" s="2" t="s">
        <v>24</v>
      </c>
      <c r="S36" s="5" t="s">
        <v>154</v>
      </c>
      <c r="U36" s="339" t="s">
        <v>739</v>
      </c>
      <c r="V36" s="232" t="s">
        <v>554</v>
      </c>
      <c r="W36" s="17" t="s">
        <v>555</v>
      </c>
      <c r="Y36" s="25" t="s">
        <v>572</v>
      </c>
      <c r="Z36" s="17" t="s">
        <v>389</v>
      </c>
      <c r="AA36" s="17" t="s">
        <v>379</v>
      </c>
      <c r="AB36" s="17" t="s">
        <v>396</v>
      </c>
      <c r="AF36" s="5"/>
    </row>
    <row r="37" spans="1:32" ht="14.25" customHeight="1">
      <c r="A37" s="2">
        <v>35</v>
      </c>
      <c r="B37" s="7" t="s">
        <v>18</v>
      </c>
      <c r="C37" s="6" t="s">
        <v>22</v>
      </c>
      <c r="D37" s="7" t="s">
        <v>19</v>
      </c>
      <c r="E37" s="7">
        <v>13</v>
      </c>
      <c r="F37" s="7" t="s">
        <v>20</v>
      </c>
      <c r="G37" s="7" t="s">
        <v>21</v>
      </c>
      <c r="H37" s="6" t="s">
        <v>23</v>
      </c>
      <c r="I37" s="2" t="s">
        <v>145</v>
      </c>
      <c r="J37" s="13" t="s">
        <v>36</v>
      </c>
      <c r="K37" s="2" t="s">
        <v>146</v>
      </c>
      <c r="L37" s="2" t="s">
        <v>20</v>
      </c>
      <c r="M37" s="2" t="s">
        <v>21</v>
      </c>
      <c r="N37" s="26" t="s">
        <v>291</v>
      </c>
      <c r="O37" s="10" t="s">
        <v>570</v>
      </c>
      <c r="P37" s="2">
        <v>1</v>
      </c>
      <c r="Q37" s="374">
        <v>4500</v>
      </c>
      <c r="R37" s="2" t="s">
        <v>24</v>
      </c>
      <c r="S37" s="5" t="s">
        <v>154</v>
      </c>
      <c r="U37" s="339" t="s">
        <v>739</v>
      </c>
      <c r="V37" s="232" t="s">
        <v>554</v>
      </c>
      <c r="W37" s="17" t="s">
        <v>555</v>
      </c>
      <c r="Y37" s="25" t="s">
        <v>572</v>
      </c>
      <c r="Z37" s="17" t="s">
        <v>423</v>
      </c>
      <c r="AA37" s="17" t="s">
        <v>379</v>
      </c>
      <c r="AB37" s="17" t="s">
        <v>396</v>
      </c>
      <c r="AF37" s="5"/>
    </row>
    <row r="38" spans="1:32">
      <c r="A38" s="2">
        <v>36</v>
      </c>
      <c r="B38" s="2" t="s">
        <v>18</v>
      </c>
      <c r="C38" s="8" t="s">
        <v>22</v>
      </c>
      <c r="D38" s="2" t="s">
        <v>19</v>
      </c>
      <c r="E38" s="2">
        <v>13</v>
      </c>
      <c r="F38" s="2" t="s">
        <v>20</v>
      </c>
      <c r="G38" s="2" t="s">
        <v>21</v>
      </c>
      <c r="H38" s="9" t="s">
        <v>23</v>
      </c>
      <c r="I38" s="2" t="s">
        <v>141</v>
      </c>
      <c r="J38" s="13" t="s">
        <v>66</v>
      </c>
      <c r="K38" s="2" t="s">
        <v>158</v>
      </c>
      <c r="L38" s="2" t="s">
        <v>20</v>
      </c>
      <c r="M38" s="2" t="s">
        <v>21</v>
      </c>
      <c r="N38" s="26" t="s">
        <v>292</v>
      </c>
      <c r="O38" s="10" t="s">
        <v>116</v>
      </c>
      <c r="P38" s="2">
        <v>7</v>
      </c>
      <c r="Q38" s="374">
        <v>11000</v>
      </c>
      <c r="R38" s="2" t="s">
        <v>24</v>
      </c>
      <c r="S38" s="5" t="s">
        <v>154</v>
      </c>
      <c r="U38" s="339" t="s">
        <v>739</v>
      </c>
      <c r="V38" s="232" t="s">
        <v>554</v>
      </c>
      <c r="W38" s="17" t="s">
        <v>555</v>
      </c>
      <c r="Y38" s="25" t="s">
        <v>572</v>
      </c>
      <c r="Z38" s="17" t="s">
        <v>431</v>
      </c>
      <c r="AA38" s="17" t="s">
        <v>379</v>
      </c>
      <c r="AB38" s="17" t="s">
        <v>396</v>
      </c>
      <c r="AD38" s="250"/>
      <c r="AE38" s="250"/>
      <c r="AF38" s="234"/>
    </row>
    <row r="39" spans="1:32">
      <c r="A39" s="2">
        <v>37</v>
      </c>
      <c r="B39" s="7" t="s">
        <v>18</v>
      </c>
      <c r="C39" s="6" t="s">
        <v>22</v>
      </c>
      <c r="D39" s="7" t="s">
        <v>19</v>
      </c>
      <c r="E39" s="7">
        <v>13</v>
      </c>
      <c r="F39" s="7" t="s">
        <v>20</v>
      </c>
      <c r="G39" s="7" t="s">
        <v>21</v>
      </c>
      <c r="H39" s="6" t="s">
        <v>23</v>
      </c>
      <c r="I39" s="2" t="s">
        <v>144</v>
      </c>
      <c r="J39" s="13" t="s">
        <v>33</v>
      </c>
      <c r="K39" s="2"/>
      <c r="L39" s="2" t="s">
        <v>20</v>
      </c>
      <c r="M39" s="2" t="s">
        <v>21</v>
      </c>
      <c r="N39" s="26" t="s">
        <v>293</v>
      </c>
      <c r="O39" s="10" t="s">
        <v>117</v>
      </c>
      <c r="P39" s="2">
        <v>6</v>
      </c>
      <c r="Q39" s="374">
        <v>30000</v>
      </c>
      <c r="R39" s="2" t="s">
        <v>24</v>
      </c>
      <c r="S39" s="5" t="s">
        <v>154</v>
      </c>
      <c r="U39" s="339" t="s">
        <v>739</v>
      </c>
      <c r="V39" s="232" t="s">
        <v>554</v>
      </c>
      <c r="W39" s="17" t="s">
        <v>555</v>
      </c>
      <c r="Y39" s="25" t="s">
        <v>572</v>
      </c>
      <c r="Z39" s="17" t="s">
        <v>414</v>
      </c>
      <c r="AA39" s="17" t="s">
        <v>379</v>
      </c>
      <c r="AB39" s="17" t="s">
        <v>396</v>
      </c>
      <c r="AD39" s="250"/>
      <c r="AE39" s="250"/>
      <c r="AF39" s="234"/>
    </row>
    <row r="40" spans="1:32">
      <c r="A40" s="2">
        <v>38</v>
      </c>
      <c r="B40" s="2" t="s">
        <v>18</v>
      </c>
      <c r="C40" s="8" t="s">
        <v>22</v>
      </c>
      <c r="D40" s="2" t="s">
        <v>19</v>
      </c>
      <c r="E40" s="2">
        <v>13</v>
      </c>
      <c r="F40" s="2" t="s">
        <v>20</v>
      </c>
      <c r="G40" s="2" t="s">
        <v>21</v>
      </c>
      <c r="H40" s="9" t="s">
        <v>23</v>
      </c>
      <c r="I40" s="2" t="s">
        <v>29</v>
      </c>
      <c r="J40" s="13" t="s">
        <v>67</v>
      </c>
      <c r="K40" s="2"/>
      <c r="L40" s="2" t="s">
        <v>20</v>
      </c>
      <c r="M40" s="2" t="s">
        <v>21</v>
      </c>
      <c r="N40" s="26" t="s">
        <v>294</v>
      </c>
      <c r="O40" s="10" t="s">
        <v>118</v>
      </c>
      <c r="P40" s="2">
        <v>5</v>
      </c>
      <c r="Q40" s="374">
        <f>6700+11900</f>
        <v>18600</v>
      </c>
      <c r="R40" s="2" t="s">
        <v>24</v>
      </c>
      <c r="S40" s="5" t="s">
        <v>154</v>
      </c>
      <c r="U40" s="339" t="s">
        <v>739</v>
      </c>
      <c r="V40" s="232" t="s">
        <v>554</v>
      </c>
      <c r="W40" s="17" t="s">
        <v>555</v>
      </c>
      <c r="Y40" s="25" t="s">
        <v>572</v>
      </c>
      <c r="Z40" s="17" t="s">
        <v>406</v>
      </c>
      <c r="AA40" s="17" t="s">
        <v>379</v>
      </c>
      <c r="AB40" s="17" t="s">
        <v>396</v>
      </c>
      <c r="AD40" s="250"/>
      <c r="AE40" s="250"/>
      <c r="AF40" s="234"/>
    </row>
    <row r="41" spans="1:32" ht="14.25" customHeight="1">
      <c r="A41" s="2">
        <v>39</v>
      </c>
      <c r="B41" s="7" t="s">
        <v>18</v>
      </c>
      <c r="C41" s="6" t="s">
        <v>22</v>
      </c>
      <c r="D41" s="7" t="s">
        <v>19</v>
      </c>
      <c r="E41" s="7">
        <v>13</v>
      </c>
      <c r="F41" s="7" t="s">
        <v>20</v>
      </c>
      <c r="G41" s="7" t="s">
        <v>21</v>
      </c>
      <c r="H41" s="6" t="s">
        <v>23</v>
      </c>
      <c r="I41" s="2" t="s">
        <v>29</v>
      </c>
      <c r="J41" s="13" t="s">
        <v>68</v>
      </c>
      <c r="K41" s="2"/>
      <c r="L41" s="2" t="s">
        <v>20</v>
      </c>
      <c r="M41" s="2" t="s">
        <v>21</v>
      </c>
      <c r="N41" s="26" t="s">
        <v>295</v>
      </c>
      <c r="O41" s="10" t="s">
        <v>119</v>
      </c>
      <c r="P41" s="2">
        <v>10.5</v>
      </c>
      <c r="Q41" s="374">
        <v>23500</v>
      </c>
      <c r="R41" s="2" t="s">
        <v>24</v>
      </c>
      <c r="S41" s="5" t="s">
        <v>154</v>
      </c>
      <c r="U41" s="339" t="s">
        <v>739</v>
      </c>
      <c r="V41" s="232" t="s">
        <v>554</v>
      </c>
      <c r="W41" s="17" t="s">
        <v>555</v>
      </c>
      <c r="Y41" s="25" t="s">
        <v>572</v>
      </c>
      <c r="Z41" s="17" t="s">
        <v>392</v>
      </c>
      <c r="AA41" s="17" t="s">
        <v>393</v>
      </c>
      <c r="AD41" s="250"/>
      <c r="AE41" s="250"/>
      <c r="AF41" s="234"/>
    </row>
    <row r="42" spans="1:32">
      <c r="A42" s="2">
        <v>40</v>
      </c>
      <c r="B42" s="2" t="s">
        <v>18</v>
      </c>
      <c r="C42" s="8" t="s">
        <v>22</v>
      </c>
      <c r="D42" s="2" t="s">
        <v>19</v>
      </c>
      <c r="E42" s="2">
        <v>13</v>
      </c>
      <c r="F42" s="2" t="s">
        <v>20</v>
      </c>
      <c r="G42" s="2" t="s">
        <v>21</v>
      </c>
      <c r="H42" s="9" t="s">
        <v>23</v>
      </c>
      <c r="I42" s="2" t="s">
        <v>29</v>
      </c>
      <c r="J42" s="13" t="s">
        <v>69</v>
      </c>
      <c r="K42" s="2"/>
      <c r="L42" s="2" t="s">
        <v>20</v>
      </c>
      <c r="M42" s="2" t="s">
        <v>21</v>
      </c>
      <c r="N42" s="26" t="s">
        <v>296</v>
      </c>
      <c r="O42" s="10" t="s">
        <v>120</v>
      </c>
      <c r="P42" s="2">
        <v>4</v>
      </c>
      <c r="Q42" s="374">
        <v>12000</v>
      </c>
      <c r="R42" s="2" t="s">
        <v>24</v>
      </c>
      <c r="S42" s="5" t="s">
        <v>154</v>
      </c>
      <c r="U42" s="339" t="s">
        <v>739</v>
      </c>
      <c r="V42" s="232" t="s">
        <v>554</v>
      </c>
      <c r="W42" s="17" t="s">
        <v>555</v>
      </c>
      <c r="Y42" s="25" t="s">
        <v>572</v>
      </c>
      <c r="Z42" s="17" t="s">
        <v>425</v>
      </c>
      <c r="AA42" s="17" t="s">
        <v>379</v>
      </c>
      <c r="AB42" s="17" t="s">
        <v>396</v>
      </c>
      <c r="AD42" s="250"/>
      <c r="AE42" s="250"/>
      <c r="AF42" s="234"/>
    </row>
    <row r="43" spans="1:32">
      <c r="A43" s="2">
        <v>41</v>
      </c>
      <c r="B43" s="7" t="s">
        <v>18</v>
      </c>
      <c r="C43" s="6" t="s">
        <v>22</v>
      </c>
      <c r="D43" s="7" t="s">
        <v>19</v>
      </c>
      <c r="E43" s="7">
        <v>13</v>
      </c>
      <c r="F43" s="7" t="s">
        <v>20</v>
      </c>
      <c r="G43" s="7" t="s">
        <v>21</v>
      </c>
      <c r="H43" s="6" t="s">
        <v>23</v>
      </c>
      <c r="I43" s="2" t="s">
        <v>70</v>
      </c>
      <c r="J43" s="13" t="s">
        <v>56</v>
      </c>
      <c r="K43" s="2" t="s">
        <v>509</v>
      </c>
      <c r="L43" s="2" t="s">
        <v>20</v>
      </c>
      <c r="M43" s="2" t="s">
        <v>21</v>
      </c>
      <c r="N43" s="26" t="s">
        <v>297</v>
      </c>
      <c r="O43" s="10" t="s">
        <v>121</v>
      </c>
      <c r="P43" s="2">
        <v>3</v>
      </c>
      <c r="Q43" s="374">
        <f>2900+4150</f>
        <v>7050</v>
      </c>
      <c r="R43" s="2" t="s">
        <v>24</v>
      </c>
      <c r="S43" s="5" t="s">
        <v>154</v>
      </c>
      <c r="U43" s="339" t="s">
        <v>739</v>
      </c>
      <c r="V43" s="232" t="s">
        <v>554</v>
      </c>
      <c r="W43" s="17" t="s">
        <v>555</v>
      </c>
      <c r="Y43" s="25" t="s">
        <v>572</v>
      </c>
      <c r="Z43" s="17" t="s">
        <v>399</v>
      </c>
      <c r="AA43" s="17" t="s">
        <v>379</v>
      </c>
      <c r="AB43" s="17" t="s">
        <v>396</v>
      </c>
      <c r="AD43" s="250"/>
      <c r="AE43" s="250"/>
      <c r="AF43" s="234"/>
    </row>
    <row r="44" spans="1:32">
      <c r="A44" s="2">
        <v>42</v>
      </c>
      <c r="B44" s="2" t="s">
        <v>18</v>
      </c>
      <c r="C44" s="8" t="s">
        <v>22</v>
      </c>
      <c r="D44" s="2" t="s">
        <v>19</v>
      </c>
      <c r="E44" s="2">
        <v>13</v>
      </c>
      <c r="F44" s="2" t="s">
        <v>20</v>
      </c>
      <c r="G44" s="2" t="s">
        <v>21</v>
      </c>
      <c r="H44" s="9" t="s">
        <v>23</v>
      </c>
      <c r="I44" s="2" t="s">
        <v>149</v>
      </c>
      <c r="J44" s="13" t="s">
        <v>48</v>
      </c>
      <c r="K44" s="13" t="s">
        <v>123</v>
      </c>
      <c r="L44" s="13" t="s">
        <v>20</v>
      </c>
      <c r="M44" s="13" t="s">
        <v>21</v>
      </c>
      <c r="N44" s="26" t="s">
        <v>298</v>
      </c>
      <c r="O44" s="10" t="s">
        <v>251</v>
      </c>
      <c r="P44" s="2">
        <v>1.5</v>
      </c>
      <c r="Q44" s="374">
        <f>272+528+200</f>
        <v>1000</v>
      </c>
      <c r="R44" s="2" t="s">
        <v>24</v>
      </c>
      <c r="S44" s="5" t="s">
        <v>154</v>
      </c>
      <c r="U44" s="339" t="s">
        <v>739</v>
      </c>
      <c r="V44" s="232" t="s">
        <v>554</v>
      </c>
      <c r="W44" s="17" t="s">
        <v>555</v>
      </c>
      <c r="Y44" s="25" t="s">
        <v>572</v>
      </c>
      <c r="Z44" s="17" t="s">
        <v>405</v>
      </c>
      <c r="AA44" s="17" t="s">
        <v>391</v>
      </c>
      <c r="AD44" s="250"/>
      <c r="AE44" s="250"/>
      <c r="AF44" s="234"/>
    </row>
    <row r="45" spans="1:32">
      <c r="A45" s="2">
        <v>43</v>
      </c>
      <c r="B45" s="7" t="s">
        <v>18</v>
      </c>
      <c r="C45" s="6" t="s">
        <v>22</v>
      </c>
      <c r="D45" s="7" t="s">
        <v>19</v>
      </c>
      <c r="E45" s="7">
        <v>13</v>
      </c>
      <c r="F45" s="7" t="s">
        <v>20</v>
      </c>
      <c r="G45" s="7" t="s">
        <v>21</v>
      </c>
      <c r="H45" s="6" t="s">
        <v>23</v>
      </c>
      <c r="I45" s="2" t="s">
        <v>148</v>
      </c>
      <c r="J45" s="13" t="s">
        <v>39</v>
      </c>
      <c r="K45" s="2" t="s">
        <v>125</v>
      </c>
      <c r="L45" s="2" t="s">
        <v>20</v>
      </c>
      <c r="M45" s="2" t="s">
        <v>21</v>
      </c>
      <c r="N45" s="26" t="s">
        <v>299</v>
      </c>
      <c r="O45" s="10" t="s">
        <v>124</v>
      </c>
      <c r="P45" s="2">
        <v>1.5</v>
      </c>
      <c r="Q45" s="374">
        <f>950+1000</f>
        <v>1950</v>
      </c>
      <c r="R45" s="2" t="s">
        <v>24</v>
      </c>
      <c r="S45" s="5" t="s">
        <v>154</v>
      </c>
      <c r="U45" s="339" t="s">
        <v>739</v>
      </c>
      <c r="V45" s="232" t="s">
        <v>554</v>
      </c>
      <c r="W45" s="17" t="s">
        <v>555</v>
      </c>
      <c r="Y45" s="25" t="s">
        <v>572</v>
      </c>
      <c r="Z45" s="17" t="s">
        <v>390</v>
      </c>
      <c r="AA45" s="17" t="s">
        <v>391</v>
      </c>
      <c r="AD45" s="250"/>
      <c r="AE45" s="250"/>
      <c r="AF45" s="234"/>
    </row>
    <row r="46" spans="1:32">
      <c r="A46" s="2">
        <v>44</v>
      </c>
      <c r="B46" s="2" t="s">
        <v>18</v>
      </c>
      <c r="C46" s="8" t="s">
        <v>22</v>
      </c>
      <c r="D46" s="2" t="s">
        <v>19</v>
      </c>
      <c r="E46" s="2">
        <v>13</v>
      </c>
      <c r="F46" s="2" t="s">
        <v>20</v>
      </c>
      <c r="G46" s="2" t="s">
        <v>21</v>
      </c>
      <c r="H46" s="9" t="s">
        <v>23</v>
      </c>
      <c r="I46" s="2" t="s">
        <v>140</v>
      </c>
      <c r="J46" s="13" t="s">
        <v>71</v>
      </c>
      <c r="K46" s="13"/>
      <c r="L46" s="13" t="s">
        <v>20</v>
      </c>
      <c r="M46" s="13" t="s">
        <v>21</v>
      </c>
      <c r="N46" s="26" t="s">
        <v>300</v>
      </c>
      <c r="O46" s="10" t="s">
        <v>126</v>
      </c>
      <c r="P46" s="2">
        <v>2.5</v>
      </c>
      <c r="Q46" s="374">
        <f>7100</f>
        <v>7100</v>
      </c>
      <c r="R46" s="2" t="s">
        <v>24</v>
      </c>
      <c r="S46" s="5" t="s">
        <v>154</v>
      </c>
      <c r="U46" s="339" t="s">
        <v>739</v>
      </c>
      <c r="V46" s="232" t="s">
        <v>554</v>
      </c>
      <c r="W46" s="17" t="s">
        <v>555</v>
      </c>
      <c r="Y46" s="25" t="s">
        <v>572</v>
      </c>
      <c r="Z46" s="17" t="s">
        <v>449</v>
      </c>
      <c r="AA46" s="17" t="s">
        <v>450</v>
      </c>
      <c r="AD46" s="250"/>
      <c r="AE46" s="250"/>
      <c r="AF46" s="234"/>
    </row>
    <row r="47" spans="1:32">
      <c r="A47" s="2">
        <v>45</v>
      </c>
      <c r="B47" s="7" t="s">
        <v>18</v>
      </c>
      <c r="C47" s="6" t="s">
        <v>22</v>
      </c>
      <c r="D47" s="7" t="s">
        <v>19</v>
      </c>
      <c r="E47" s="7">
        <v>13</v>
      </c>
      <c r="F47" s="7" t="s">
        <v>20</v>
      </c>
      <c r="G47" s="7" t="s">
        <v>21</v>
      </c>
      <c r="H47" s="6" t="s">
        <v>23</v>
      </c>
      <c r="I47" s="13" t="s">
        <v>29</v>
      </c>
      <c r="J47" s="13" t="s">
        <v>72</v>
      </c>
      <c r="K47" s="13"/>
      <c r="L47" s="13" t="s">
        <v>20</v>
      </c>
      <c r="M47" s="13" t="s">
        <v>21</v>
      </c>
      <c r="N47" s="26" t="s">
        <v>301</v>
      </c>
      <c r="O47" s="10" t="s">
        <v>127</v>
      </c>
      <c r="P47" s="2">
        <v>0.5</v>
      </c>
      <c r="Q47" s="374">
        <f>990+2010</f>
        <v>3000</v>
      </c>
      <c r="R47" s="2" t="s">
        <v>24</v>
      </c>
      <c r="S47" s="5" t="s">
        <v>154</v>
      </c>
      <c r="T47" s="19"/>
      <c r="U47" s="339" t="s">
        <v>739</v>
      </c>
      <c r="V47" s="232" t="s">
        <v>554</v>
      </c>
      <c r="W47" s="17" t="s">
        <v>555</v>
      </c>
      <c r="X47" s="24"/>
      <c r="Y47" s="25" t="s">
        <v>572</v>
      </c>
      <c r="Z47" s="17" t="s">
        <v>435</v>
      </c>
      <c r="AA47" s="17" t="s">
        <v>436</v>
      </c>
      <c r="AD47" s="250"/>
      <c r="AE47" s="250"/>
      <c r="AF47" s="234"/>
    </row>
    <row r="48" spans="1:32">
      <c r="A48" s="2">
        <v>46</v>
      </c>
      <c r="B48" s="2" t="s">
        <v>18</v>
      </c>
      <c r="C48" s="8" t="s">
        <v>22</v>
      </c>
      <c r="D48" s="2" t="s">
        <v>19</v>
      </c>
      <c r="E48" s="2">
        <v>13</v>
      </c>
      <c r="F48" s="2" t="s">
        <v>20</v>
      </c>
      <c r="G48" s="2" t="s">
        <v>21</v>
      </c>
      <c r="H48" s="9" t="s">
        <v>23</v>
      </c>
      <c r="I48" s="2" t="s">
        <v>29</v>
      </c>
      <c r="J48" s="13" t="s">
        <v>73</v>
      </c>
      <c r="K48" s="13" t="s">
        <v>161</v>
      </c>
      <c r="L48" s="2" t="s">
        <v>20</v>
      </c>
      <c r="M48" s="2" t="s">
        <v>21</v>
      </c>
      <c r="N48" s="26" t="s">
        <v>302</v>
      </c>
      <c r="O48" s="10" t="s">
        <v>128</v>
      </c>
      <c r="P48" s="2">
        <v>1.5</v>
      </c>
      <c r="Q48" s="374">
        <f>1500+3500</f>
        <v>5000</v>
      </c>
      <c r="R48" s="2" t="s">
        <v>24</v>
      </c>
      <c r="S48" s="5" t="s">
        <v>154</v>
      </c>
      <c r="T48" s="19"/>
      <c r="U48" s="339" t="s">
        <v>739</v>
      </c>
      <c r="V48" s="232" t="s">
        <v>554</v>
      </c>
      <c r="W48" s="17" t="s">
        <v>555</v>
      </c>
      <c r="X48" s="24"/>
      <c r="Y48" s="25" t="s">
        <v>572</v>
      </c>
      <c r="Z48" s="17" t="s">
        <v>437</v>
      </c>
      <c r="AA48" s="17" t="s">
        <v>436</v>
      </c>
      <c r="AD48" s="250"/>
      <c r="AE48" s="250"/>
      <c r="AF48" s="234"/>
    </row>
    <row r="49" spans="1:32" ht="15">
      <c r="A49" s="2">
        <v>47</v>
      </c>
      <c r="B49" s="7" t="s">
        <v>18</v>
      </c>
      <c r="C49" s="6" t="s">
        <v>22</v>
      </c>
      <c r="D49" s="7" t="s">
        <v>19</v>
      </c>
      <c r="E49" s="7">
        <v>13</v>
      </c>
      <c r="F49" s="7" t="s">
        <v>20</v>
      </c>
      <c r="G49" s="7" t="s">
        <v>21</v>
      </c>
      <c r="H49" s="6" t="s">
        <v>23</v>
      </c>
      <c r="I49" s="2" t="s">
        <v>147</v>
      </c>
      <c r="J49" s="13" t="s">
        <v>74</v>
      </c>
      <c r="K49" s="2"/>
      <c r="L49" s="2" t="s">
        <v>20</v>
      </c>
      <c r="M49" s="2" t="s">
        <v>21</v>
      </c>
      <c r="N49" s="26" t="s">
        <v>303</v>
      </c>
      <c r="O49" s="10" t="s">
        <v>129</v>
      </c>
      <c r="P49" s="2">
        <v>1.5</v>
      </c>
      <c r="Q49" s="374">
        <v>4500</v>
      </c>
      <c r="R49" s="2" t="s">
        <v>24</v>
      </c>
      <c r="S49" s="93" t="s">
        <v>154</v>
      </c>
      <c r="T49" s="20"/>
      <c r="U49" s="339" t="s">
        <v>739</v>
      </c>
      <c r="V49" s="232" t="s">
        <v>554</v>
      </c>
      <c r="W49" s="17" t="s">
        <v>555</v>
      </c>
      <c r="X49" s="24"/>
      <c r="Y49" s="25" t="s">
        <v>572</v>
      </c>
      <c r="Z49" s="17" t="s">
        <v>447</v>
      </c>
      <c r="AA49" s="17" t="s">
        <v>448</v>
      </c>
      <c r="AD49" s="250"/>
      <c r="AE49" s="250"/>
      <c r="AF49" s="234"/>
    </row>
    <row r="50" spans="1:32">
      <c r="A50" s="2">
        <v>48</v>
      </c>
      <c r="B50" s="2" t="s">
        <v>18</v>
      </c>
      <c r="C50" s="8" t="s">
        <v>22</v>
      </c>
      <c r="D50" s="2" t="s">
        <v>19</v>
      </c>
      <c r="E50" s="2">
        <v>13</v>
      </c>
      <c r="F50" s="2" t="s">
        <v>20</v>
      </c>
      <c r="G50" s="2" t="s">
        <v>21</v>
      </c>
      <c r="H50" s="9" t="s">
        <v>23</v>
      </c>
      <c r="I50" s="2" t="s">
        <v>32</v>
      </c>
      <c r="J50" s="13" t="s">
        <v>36</v>
      </c>
      <c r="K50" s="2">
        <v>101</v>
      </c>
      <c r="L50" s="2" t="s">
        <v>20</v>
      </c>
      <c r="M50" s="2" t="s">
        <v>21</v>
      </c>
      <c r="N50" s="26" t="s">
        <v>304</v>
      </c>
      <c r="O50" s="10" t="s">
        <v>130</v>
      </c>
      <c r="P50" s="2">
        <v>0.5</v>
      </c>
      <c r="Q50" s="374">
        <v>350</v>
      </c>
      <c r="R50" s="2" t="s">
        <v>24</v>
      </c>
      <c r="S50" s="5" t="s">
        <v>154</v>
      </c>
      <c r="T50" s="21"/>
      <c r="U50" s="339" t="s">
        <v>739</v>
      </c>
      <c r="V50" s="232" t="s">
        <v>554</v>
      </c>
      <c r="W50" s="17" t="s">
        <v>555</v>
      </c>
      <c r="X50" s="24"/>
      <c r="Y50" s="25" t="s">
        <v>572</v>
      </c>
      <c r="Z50" s="17" t="s">
        <v>438</v>
      </c>
      <c r="AA50" s="17" t="s">
        <v>436</v>
      </c>
      <c r="AD50" s="250"/>
      <c r="AE50" s="250"/>
      <c r="AF50" s="234"/>
    </row>
    <row r="51" spans="1:32">
      <c r="A51" s="2">
        <v>49</v>
      </c>
      <c r="B51" s="7" t="s">
        <v>18</v>
      </c>
      <c r="C51" s="6" t="s">
        <v>22</v>
      </c>
      <c r="D51" s="7" t="s">
        <v>19</v>
      </c>
      <c r="E51" s="7">
        <v>13</v>
      </c>
      <c r="F51" s="7" t="s">
        <v>20</v>
      </c>
      <c r="G51" s="7" t="s">
        <v>21</v>
      </c>
      <c r="H51" s="6" t="s">
        <v>23</v>
      </c>
      <c r="I51" s="2" t="s">
        <v>76</v>
      </c>
      <c r="J51" s="13" t="s">
        <v>75</v>
      </c>
      <c r="K51" s="2"/>
      <c r="L51" s="2" t="s">
        <v>20</v>
      </c>
      <c r="M51" s="2" t="s">
        <v>21</v>
      </c>
      <c r="N51" s="26" t="s">
        <v>305</v>
      </c>
      <c r="O51" s="10" t="s">
        <v>131</v>
      </c>
      <c r="P51" s="2">
        <v>20</v>
      </c>
      <c r="Q51" s="374">
        <v>78000</v>
      </c>
      <c r="R51" s="2" t="s">
        <v>24</v>
      </c>
      <c r="S51" s="5" t="s">
        <v>154</v>
      </c>
      <c r="T51" s="18"/>
      <c r="U51" s="339" t="s">
        <v>739</v>
      </c>
      <c r="V51" s="232" t="s">
        <v>554</v>
      </c>
      <c r="W51" s="17" t="s">
        <v>555</v>
      </c>
      <c r="X51" s="24"/>
      <c r="Y51" s="25" t="s">
        <v>572</v>
      </c>
      <c r="Z51" s="17" t="s">
        <v>439</v>
      </c>
      <c r="AA51" s="17" t="s">
        <v>436</v>
      </c>
      <c r="AD51" s="250"/>
      <c r="AE51" s="250"/>
      <c r="AF51" s="234"/>
    </row>
    <row r="52" spans="1:32">
      <c r="A52" s="2">
        <v>50</v>
      </c>
      <c r="B52" s="2" t="s">
        <v>18</v>
      </c>
      <c r="C52" s="8" t="s">
        <v>22</v>
      </c>
      <c r="D52" s="2" t="s">
        <v>19</v>
      </c>
      <c r="E52" s="2">
        <v>13</v>
      </c>
      <c r="F52" s="2" t="s">
        <v>20</v>
      </c>
      <c r="G52" s="2" t="s">
        <v>21</v>
      </c>
      <c r="H52" s="9" t="s">
        <v>23</v>
      </c>
      <c r="I52" s="2" t="s">
        <v>162</v>
      </c>
      <c r="J52" s="13" t="s">
        <v>160</v>
      </c>
      <c r="K52" s="2"/>
      <c r="L52" s="2" t="s">
        <v>20</v>
      </c>
      <c r="M52" s="2" t="s">
        <v>21</v>
      </c>
      <c r="N52" s="26" t="s">
        <v>306</v>
      </c>
      <c r="O52" s="10" t="s">
        <v>164</v>
      </c>
      <c r="P52" s="2">
        <v>32</v>
      </c>
      <c r="Q52" s="374">
        <v>30000</v>
      </c>
      <c r="R52" s="2" t="s">
        <v>89</v>
      </c>
      <c r="S52" s="5" t="s">
        <v>154</v>
      </c>
      <c r="T52" s="17"/>
      <c r="U52" s="339" t="s">
        <v>739</v>
      </c>
      <c r="V52" s="232" t="s">
        <v>554</v>
      </c>
      <c r="W52" s="17" t="s">
        <v>555</v>
      </c>
      <c r="X52" s="24"/>
      <c r="Y52" s="25" t="s">
        <v>572</v>
      </c>
      <c r="Z52" s="17" t="s">
        <v>455</v>
      </c>
      <c r="AA52" s="17" t="s">
        <v>446</v>
      </c>
      <c r="AD52" s="250"/>
      <c r="AE52" s="250"/>
      <c r="AF52" s="234"/>
    </row>
    <row r="53" spans="1:32">
      <c r="A53" s="2">
        <v>51</v>
      </c>
      <c r="B53" s="7" t="s">
        <v>18</v>
      </c>
      <c r="C53" s="6" t="s">
        <v>22</v>
      </c>
      <c r="D53" s="7" t="s">
        <v>19</v>
      </c>
      <c r="E53" s="7">
        <v>13</v>
      </c>
      <c r="F53" s="7" t="s">
        <v>20</v>
      </c>
      <c r="G53" s="7" t="s">
        <v>21</v>
      </c>
      <c r="H53" s="6" t="s">
        <v>23</v>
      </c>
      <c r="I53" s="2" t="s">
        <v>162</v>
      </c>
      <c r="J53" s="13" t="s">
        <v>62</v>
      </c>
      <c r="K53" s="2" t="s">
        <v>163</v>
      </c>
      <c r="L53" s="2" t="s">
        <v>20</v>
      </c>
      <c r="M53" s="2" t="s">
        <v>21</v>
      </c>
      <c r="N53" s="26" t="s">
        <v>307</v>
      </c>
      <c r="O53" s="10" t="s">
        <v>510</v>
      </c>
      <c r="P53" s="2">
        <v>1</v>
      </c>
      <c r="Q53" s="374">
        <v>5000</v>
      </c>
      <c r="R53" s="2" t="s">
        <v>24</v>
      </c>
      <c r="S53" s="5" t="s">
        <v>154</v>
      </c>
      <c r="T53" s="17"/>
      <c r="U53" s="339" t="s">
        <v>739</v>
      </c>
      <c r="V53" s="232" t="s">
        <v>554</v>
      </c>
      <c r="W53" s="17" t="s">
        <v>555</v>
      </c>
      <c r="X53" s="24"/>
      <c r="Y53" s="25" t="s">
        <v>572</v>
      </c>
      <c r="Z53" s="17" t="s">
        <v>445</v>
      </c>
      <c r="AA53" s="17" t="s">
        <v>446</v>
      </c>
      <c r="AD53" s="250"/>
      <c r="AE53" s="250"/>
      <c r="AF53" s="234"/>
    </row>
    <row r="54" spans="1:32">
      <c r="A54" s="2">
        <v>52</v>
      </c>
      <c r="B54" s="2" t="s">
        <v>18</v>
      </c>
      <c r="C54" s="8" t="s">
        <v>22</v>
      </c>
      <c r="D54" s="2" t="s">
        <v>19</v>
      </c>
      <c r="E54" s="2">
        <v>13</v>
      </c>
      <c r="F54" s="2" t="s">
        <v>20</v>
      </c>
      <c r="G54" s="2" t="s">
        <v>21</v>
      </c>
      <c r="H54" s="9" t="s">
        <v>23</v>
      </c>
      <c r="I54" s="13" t="s">
        <v>246</v>
      </c>
      <c r="J54" s="13" t="s">
        <v>244</v>
      </c>
      <c r="K54" s="120"/>
      <c r="L54" s="2" t="s">
        <v>20</v>
      </c>
      <c r="M54" s="2" t="s">
        <v>21</v>
      </c>
      <c r="N54" s="26" t="s">
        <v>308</v>
      </c>
      <c r="O54" s="10" t="s">
        <v>247</v>
      </c>
      <c r="P54" s="2">
        <v>7</v>
      </c>
      <c r="Q54" s="374">
        <v>13800</v>
      </c>
      <c r="R54" s="2" t="s">
        <v>24</v>
      </c>
      <c r="S54" s="5" t="s">
        <v>154</v>
      </c>
      <c r="T54" s="17"/>
      <c r="U54" s="339" t="s">
        <v>739</v>
      </c>
      <c r="V54" s="232" t="s">
        <v>554</v>
      </c>
      <c r="W54" s="17" t="s">
        <v>555</v>
      </c>
      <c r="X54" s="24"/>
      <c r="Y54" s="25" t="s">
        <v>572</v>
      </c>
      <c r="Z54" s="17" t="s">
        <v>441</v>
      </c>
      <c r="AA54" s="17" t="s">
        <v>442</v>
      </c>
      <c r="AD54" s="250"/>
      <c r="AE54" s="250"/>
      <c r="AF54" s="234"/>
    </row>
    <row r="55" spans="1:32">
      <c r="A55" s="2">
        <v>53</v>
      </c>
      <c r="B55" s="7" t="s">
        <v>18</v>
      </c>
      <c r="C55" s="6" t="s">
        <v>22</v>
      </c>
      <c r="D55" s="7" t="s">
        <v>19</v>
      </c>
      <c r="E55" s="7">
        <v>13</v>
      </c>
      <c r="F55" s="7" t="s">
        <v>20</v>
      </c>
      <c r="G55" s="7" t="s">
        <v>21</v>
      </c>
      <c r="H55" s="6" t="s">
        <v>23</v>
      </c>
      <c r="I55" s="233" t="s">
        <v>29</v>
      </c>
      <c r="J55" s="13" t="s">
        <v>245</v>
      </c>
      <c r="K55" s="221"/>
      <c r="L55" s="13" t="s">
        <v>20</v>
      </c>
      <c r="M55" s="13" t="s">
        <v>21</v>
      </c>
      <c r="N55" s="26" t="s">
        <v>309</v>
      </c>
      <c r="O55" s="10" t="s">
        <v>250</v>
      </c>
      <c r="P55" s="2">
        <v>7</v>
      </c>
      <c r="Q55" s="374">
        <v>10000</v>
      </c>
      <c r="R55" s="2" t="s">
        <v>24</v>
      </c>
      <c r="S55" s="5" t="s">
        <v>154</v>
      </c>
      <c r="T55" s="17"/>
      <c r="U55" s="339" t="s">
        <v>739</v>
      </c>
      <c r="V55" s="232" t="s">
        <v>554</v>
      </c>
      <c r="W55" s="17" t="s">
        <v>555</v>
      </c>
      <c r="X55" s="24"/>
      <c r="Y55" s="25" t="s">
        <v>572</v>
      </c>
      <c r="AD55" s="250"/>
      <c r="AE55" s="250"/>
      <c r="AF55" s="234"/>
    </row>
    <row r="56" spans="1:32">
      <c r="A56" s="2">
        <v>54</v>
      </c>
      <c r="B56" s="7" t="s">
        <v>18</v>
      </c>
      <c r="C56" s="8" t="s">
        <v>22</v>
      </c>
      <c r="D56" s="7" t="s">
        <v>19</v>
      </c>
      <c r="E56" s="7">
        <v>13</v>
      </c>
      <c r="F56" s="2" t="s">
        <v>20</v>
      </c>
      <c r="G56" s="7" t="s">
        <v>21</v>
      </c>
      <c r="H56" s="116" t="s">
        <v>23</v>
      </c>
      <c r="I56" s="7" t="s">
        <v>29</v>
      </c>
      <c r="J56" s="123" t="s">
        <v>350</v>
      </c>
      <c r="K56" s="121"/>
      <c r="L56" s="7" t="s">
        <v>20</v>
      </c>
      <c r="M56" s="7" t="s">
        <v>21</v>
      </c>
      <c r="N56" s="117" t="s">
        <v>351</v>
      </c>
      <c r="O56" s="142" t="s">
        <v>734</v>
      </c>
      <c r="P56" s="7">
        <v>7</v>
      </c>
      <c r="Q56" s="376">
        <v>17500</v>
      </c>
      <c r="R56" s="7" t="s">
        <v>89</v>
      </c>
      <c r="S56" s="5" t="s">
        <v>154</v>
      </c>
      <c r="T56" s="17"/>
      <c r="U56" s="339" t="s">
        <v>739</v>
      </c>
      <c r="V56" s="232" t="s">
        <v>554</v>
      </c>
      <c r="W56" s="17" t="s">
        <v>555</v>
      </c>
      <c r="X56" s="24"/>
      <c r="Y56" s="25" t="s">
        <v>572</v>
      </c>
      <c r="Z56" s="17" t="s">
        <v>443</v>
      </c>
      <c r="AA56" s="17" t="s">
        <v>444</v>
      </c>
      <c r="AD56" s="250"/>
      <c r="AE56" s="250"/>
      <c r="AF56" s="234"/>
    </row>
    <row r="57" spans="1:32" ht="15">
      <c r="A57" s="2">
        <v>55</v>
      </c>
      <c r="B57" s="2" t="s">
        <v>18</v>
      </c>
      <c r="C57" s="6" t="s">
        <v>22</v>
      </c>
      <c r="D57" s="2" t="s">
        <v>19</v>
      </c>
      <c r="E57" s="2">
        <v>13</v>
      </c>
      <c r="F57" s="7" t="s">
        <v>20</v>
      </c>
      <c r="G57" s="2" t="s">
        <v>21</v>
      </c>
      <c r="H57" s="9" t="s">
        <v>23</v>
      </c>
      <c r="I57" s="2" t="s">
        <v>29</v>
      </c>
      <c r="J57" s="150" t="s">
        <v>346</v>
      </c>
      <c r="K57" s="118" t="s">
        <v>347</v>
      </c>
      <c r="L57" s="2" t="s">
        <v>20</v>
      </c>
      <c r="M57" s="2" t="s">
        <v>21</v>
      </c>
      <c r="N57" s="119" t="s">
        <v>345</v>
      </c>
      <c r="O57" s="117" t="s">
        <v>370</v>
      </c>
      <c r="P57" s="122">
        <v>2</v>
      </c>
      <c r="Q57" s="377">
        <v>4800</v>
      </c>
      <c r="R57" s="119" t="s">
        <v>24</v>
      </c>
      <c r="S57" s="5" t="s">
        <v>154</v>
      </c>
      <c r="T57" s="17"/>
      <c r="U57" s="339" t="s">
        <v>739</v>
      </c>
      <c r="V57" s="232" t="s">
        <v>554</v>
      </c>
      <c r="W57" s="17" t="s">
        <v>555</v>
      </c>
      <c r="X57" s="24"/>
      <c r="Y57" s="25" t="s">
        <v>572</v>
      </c>
      <c r="Z57" s="17"/>
      <c r="AD57" s="250"/>
      <c r="AE57" s="250"/>
      <c r="AF57" s="234"/>
    </row>
    <row r="58" spans="1:32" ht="15">
      <c r="A58" s="2">
        <v>56</v>
      </c>
      <c r="B58" s="7" t="s">
        <v>18</v>
      </c>
      <c r="C58" s="8" t="s">
        <v>22</v>
      </c>
      <c r="D58" s="7" t="s">
        <v>19</v>
      </c>
      <c r="E58" s="7">
        <v>13</v>
      </c>
      <c r="F58" s="2" t="s">
        <v>20</v>
      </c>
      <c r="G58" s="7" t="s">
        <v>21</v>
      </c>
      <c r="H58" s="116" t="s">
        <v>23</v>
      </c>
      <c r="I58" s="2" t="s">
        <v>29</v>
      </c>
      <c r="J58" s="13" t="s">
        <v>349</v>
      </c>
      <c r="K58" s="140" t="s">
        <v>367</v>
      </c>
      <c r="L58" s="123" t="s">
        <v>20</v>
      </c>
      <c r="M58" s="13" t="s">
        <v>21</v>
      </c>
      <c r="N58" s="141" t="s">
        <v>533</v>
      </c>
      <c r="O58" s="117" t="s">
        <v>371</v>
      </c>
      <c r="P58" s="122">
        <v>13</v>
      </c>
      <c r="Q58" s="377">
        <v>4400</v>
      </c>
      <c r="R58" s="119" t="s">
        <v>24</v>
      </c>
      <c r="S58" s="5" t="s">
        <v>154</v>
      </c>
      <c r="T58" s="17"/>
      <c r="U58" s="339" t="s">
        <v>739</v>
      </c>
      <c r="V58" s="232" t="s">
        <v>554</v>
      </c>
      <c r="W58" s="17" t="s">
        <v>555</v>
      </c>
      <c r="X58" s="24"/>
      <c r="Y58" s="25" t="s">
        <v>572</v>
      </c>
      <c r="Z58" s="17"/>
      <c r="AD58" s="250"/>
      <c r="AE58" s="250"/>
      <c r="AF58" s="234"/>
    </row>
    <row r="59" spans="1:32" ht="15">
      <c r="A59" s="2">
        <v>57</v>
      </c>
      <c r="B59" s="2" t="s">
        <v>18</v>
      </c>
      <c r="C59" s="6" t="s">
        <v>22</v>
      </c>
      <c r="D59" s="2" t="s">
        <v>19</v>
      </c>
      <c r="E59" s="7">
        <v>13</v>
      </c>
      <c r="F59" s="7" t="s">
        <v>20</v>
      </c>
      <c r="G59" s="2" t="s">
        <v>21</v>
      </c>
      <c r="H59" s="125" t="s">
        <v>23</v>
      </c>
      <c r="I59" s="2" t="s">
        <v>140</v>
      </c>
      <c r="J59" s="13" t="s">
        <v>348</v>
      </c>
      <c r="K59" s="140" t="s">
        <v>365</v>
      </c>
      <c r="L59" s="13" t="s">
        <v>20</v>
      </c>
      <c r="M59" s="13" t="s">
        <v>21</v>
      </c>
      <c r="N59" s="26" t="s">
        <v>368</v>
      </c>
      <c r="O59" s="26" t="s">
        <v>369</v>
      </c>
      <c r="P59" s="122">
        <v>21</v>
      </c>
      <c r="Q59" s="377">
        <v>48000</v>
      </c>
      <c r="R59" s="119" t="s">
        <v>89</v>
      </c>
      <c r="S59" s="5" t="s">
        <v>154</v>
      </c>
      <c r="T59" s="17"/>
      <c r="U59" s="339" t="s">
        <v>739</v>
      </c>
      <c r="V59" s="232" t="s">
        <v>554</v>
      </c>
      <c r="W59" s="17" t="s">
        <v>555</v>
      </c>
      <c r="X59" s="24"/>
      <c r="Y59" s="25" t="s">
        <v>572</v>
      </c>
      <c r="Z59" s="17"/>
      <c r="AD59" s="250"/>
      <c r="AE59" s="250"/>
      <c r="AF59" s="234"/>
    </row>
    <row r="60" spans="1:32" ht="15">
      <c r="A60" s="2">
        <v>58</v>
      </c>
      <c r="B60" s="2" t="s">
        <v>18</v>
      </c>
      <c r="C60" s="8" t="s">
        <v>22</v>
      </c>
      <c r="D60" s="2" t="s">
        <v>19</v>
      </c>
      <c r="E60" s="2">
        <v>13</v>
      </c>
      <c r="F60" s="2" t="s">
        <v>20</v>
      </c>
      <c r="G60" s="2" t="s">
        <v>21</v>
      </c>
      <c r="H60" s="125" t="s">
        <v>23</v>
      </c>
      <c r="I60" s="2" t="s">
        <v>29</v>
      </c>
      <c r="J60" s="13" t="s">
        <v>457</v>
      </c>
      <c r="K60" s="140" t="s">
        <v>458</v>
      </c>
      <c r="L60" s="123" t="s">
        <v>20</v>
      </c>
      <c r="M60" s="13" t="s">
        <v>21</v>
      </c>
      <c r="N60" s="26" t="s">
        <v>456</v>
      </c>
      <c r="O60" s="26" t="s">
        <v>459</v>
      </c>
      <c r="P60" s="122">
        <v>1.5</v>
      </c>
      <c r="Q60" s="377">
        <v>1800</v>
      </c>
      <c r="R60" s="150" t="s">
        <v>24</v>
      </c>
      <c r="S60" s="5" t="s">
        <v>154</v>
      </c>
      <c r="T60" s="17"/>
      <c r="U60" s="339" t="s">
        <v>739</v>
      </c>
      <c r="V60" s="232" t="s">
        <v>554</v>
      </c>
      <c r="W60" s="17" t="s">
        <v>555</v>
      </c>
      <c r="Y60" s="25" t="s">
        <v>572</v>
      </c>
      <c r="Z60" s="17"/>
      <c r="AD60" s="250"/>
      <c r="AE60" s="250"/>
      <c r="AF60" s="234"/>
    </row>
    <row r="61" spans="1:32" ht="15" customHeight="1">
      <c r="A61" s="2">
        <v>59</v>
      </c>
      <c r="B61" s="2" t="s">
        <v>18</v>
      </c>
      <c r="C61" s="6" t="s">
        <v>22</v>
      </c>
      <c r="D61" s="2" t="s">
        <v>19</v>
      </c>
      <c r="E61" s="7">
        <v>13</v>
      </c>
      <c r="F61" s="7" t="s">
        <v>20</v>
      </c>
      <c r="G61" s="2" t="s">
        <v>21</v>
      </c>
      <c r="H61" s="125" t="s">
        <v>23</v>
      </c>
      <c r="I61" s="2" t="s">
        <v>462</v>
      </c>
      <c r="J61" s="372" t="s">
        <v>463</v>
      </c>
      <c r="K61" s="151"/>
      <c r="L61" s="13" t="s">
        <v>20</v>
      </c>
      <c r="M61" s="13" t="s">
        <v>21</v>
      </c>
      <c r="N61" s="26" t="s">
        <v>464</v>
      </c>
      <c r="O61" s="149">
        <v>70043171</v>
      </c>
      <c r="P61" s="152">
        <v>10.5</v>
      </c>
      <c r="Q61" s="378">
        <f>6600+2000</f>
        <v>8600</v>
      </c>
      <c r="R61" s="150" t="s">
        <v>24</v>
      </c>
      <c r="S61" s="5" t="s">
        <v>154</v>
      </c>
      <c r="U61" s="339" t="s">
        <v>739</v>
      </c>
      <c r="V61" s="232" t="s">
        <v>554</v>
      </c>
      <c r="W61" s="17" t="s">
        <v>555</v>
      </c>
      <c r="Y61" s="25" t="s">
        <v>572</v>
      </c>
      <c r="Z61" s="17"/>
      <c r="AD61" s="250"/>
      <c r="AE61" s="250"/>
      <c r="AF61" s="234"/>
    </row>
    <row r="62" spans="1:32" ht="15">
      <c r="A62" s="2">
        <v>60</v>
      </c>
      <c r="B62" s="2" t="s">
        <v>18</v>
      </c>
      <c r="C62" s="8" t="s">
        <v>22</v>
      </c>
      <c r="D62" s="2" t="s">
        <v>19</v>
      </c>
      <c r="E62" s="7">
        <v>13</v>
      </c>
      <c r="F62" s="2" t="s">
        <v>20</v>
      </c>
      <c r="G62" s="2" t="s">
        <v>21</v>
      </c>
      <c r="H62" s="125" t="s">
        <v>23</v>
      </c>
      <c r="I62" s="2" t="s">
        <v>494</v>
      </c>
      <c r="J62" s="13" t="s">
        <v>495</v>
      </c>
      <c r="K62" s="180"/>
      <c r="L62" s="123" t="s">
        <v>20</v>
      </c>
      <c r="M62" s="13" t="s">
        <v>21</v>
      </c>
      <c r="N62" s="26" t="s">
        <v>498</v>
      </c>
      <c r="O62" s="149">
        <v>83786141</v>
      </c>
      <c r="P62" s="181">
        <v>2</v>
      </c>
      <c r="Q62" s="377">
        <v>3000</v>
      </c>
      <c r="R62" s="150" t="s">
        <v>89</v>
      </c>
      <c r="S62" s="5" t="s">
        <v>154</v>
      </c>
      <c r="U62" s="339" t="s">
        <v>739</v>
      </c>
      <c r="V62" s="232" t="s">
        <v>554</v>
      </c>
      <c r="W62" s="17" t="s">
        <v>555</v>
      </c>
      <c r="Y62" s="25" t="s">
        <v>572</v>
      </c>
      <c r="AD62" s="250"/>
      <c r="AE62" s="250"/>
      <c r="AF62" s="234"/>
    </row>
    <row r="63" spans="1:32" ht="15">
      <c r="A63" s="2">
        <v>61</v>
      </c>
      <c r="B63" s="2" t="s">
        <v>18</v>
      </c>
      <c r="C63" s="6" t="s">
        <v>22</v>
      </c>
      <c r="D63" s="2" t="s">
        <v>19</v>
      </c>
      <c r="E63" s="2">
        <v>13</v>
      </c>
      <c r="F63" s="7" t="s">
        <v>20</v>
      </c>
      <c r="G63" s="2" t="s">
        <v>21</v>
      </c>
      <c r="H63" s="125" t="s">
        <v>23</v>
      </c>
      <c r="I63" s="2" t="s">
        <v>534</v>
      </c>
      <c r="J63" s="13" t="s">
        <v>496</v>
      </c>
      <c r="K63" s="180"/>
      <c r="L63" s="13" t="s">
        <v>20</v>
      </c>
      <c r="M63" s="13" t="s">
        <v>21</v>
      </c>
      <c r="N63" s="26" t="s">
        <v>497</v>
      </c>
      <c r="O63" s="149">
        <v>83782014</v>
      </c>
      <c r="P63" s="181">
        <v>1.5</v>
      </c>
      <c r="Q63" s="379">
        <v>2800</v>
      </c>
      <c r="R63" s="150" t="s">
        <v>24</v>
      </c>
      <c r="S63" s="5" t="s">
        <v>154</v>
      </c>
      <c r="U63" s="339" t="s">
        <v>739</v>
      </c>
      <c r="V63" s="232" t="s">
        <v>554</v>
      </c>
      <c r="W63" s="17" t="s">
        <v>555</v>
      </c>
      <c r="Y63" s="25" t="s">
        <v>572</v>
      </c>
      <c r="AD63" s="250"/>
      <c r="AE63" s="250"/>
      <c r="AF63" s="234"/>
    </row>
    <row r="64" spans="1:32" ht="15">
      <c r="A64" s="2">
        <v>62</v>
      </c>
      <c r="B64" s="2" t="s">
        <v>18</v>
      </c>
      <c r="C64" s="8" t="s">
        <v>22</v>
      </c>
      <c r="D64" s="2" t="s">
        <v>19</v>
      </c>
      <c r="E64" s="7">
        <v>13</v>
      </c>
      <c r="F64" s="2" t="s">
        <v>20</v>
      </c>
      <c r="G64" s="2" t="s">
        <v>21</v>
      </c>
      <c r="H64" s="125" t="s">
        <v>23</v>
      </c>
      <c r="I64" s="2" t="s">
        <v>501</v>
      </c>
      <c r="J64" s="13" t="s">
        <v>189</v>
      </c>
      <c r="K64" s="180"/>
      <c r="L64" s="13" t="s">
        <v>20</v>
      </c>
      <c r="M64" s="13" t="s">
        <v>21</v>
      </c>
      <c r="N64" s="26" t="s">
        <v>499</v>
      </c>
      <c r="O64" s="182">
        <v>83786216</v>
      </c>
      <c r="P64" s="181">
        <v>1.5</v>
      </c>
      <c r="Q64" s="377">
        <f>4000*0.45</f>
        <v>1800</v>
      </c>
      <c r="R64" s="150" t="s">
        <v>24</v>
      </c>
      <c r="S64" s="5" t="s">
        <v>154</v>
      </c>
      <c r="U64" s="339" t="s">
        <v>739</v>
      </c>
      <c r="V64" s="232" t="s">
        <v>554</v>
      </c>
      <c r="W64" s="17" t="s">
        <v>555</v>
      </c>
      <c r="Y64" s="25" t="s">
        <v>572</v>
      </c>
      <c r="AD64" s="250"/>
      <c r="AE64" s="250"/>
      <c r="AF64" s="234"/>
    </row>
    <row r="65" spans="1:32">
      <c r="A65" s="2">
        <v>63</v>
      </c>
      <c r="B65" s="2" t="s">
        <v>18</v>
      </c>
      <c r="C65" s="125" t="s">
        <v>22</v>
      </c>
      <c r="D65" s="2" t="s">
        <v>19</v>
      </c>
      <c r="E65" s="2">
        <v>13</v>
      </c>
      <c r="F65" s="2" t="s">
        <v>20</v>
      </c>
      <c r="G65" s="2" t="s">
        <v>21</v>
      </c>
      <c r="H65" s="125" t="s">
        <v>23</v>
      </c>
      <c r="I65" s="149" t="s">
        <v>504</v>
      </c>
      <c r="J65" s="150" t="s">
        <v>54</v>
      </c>
      <c r="K65" s="149" t="s">
        <v>502</v>
      </c>
      <c r="L65" s="13" t="s">
        <v>20</v>
      </c>
      <c r="M65" s="13" t="s">
        <v>21</v>
      </c>
      <c r="N65" s="182" t="s">
        <v>503</v>
      </c>
      <c r="O65" s="149">
        <v>91378454</v>
      </c>
      <c r="P65" s="149">
        <v>5</v>
      </c>
      <c r="Q65" s="377">
        <v>20000</v>
      </c>
      <c r="R65" s="150" t="s">
        <v>24</v>
      </c>
      <c r="S65" s="5" t="s">
        <v>154</v>
      </c>
      <c r="U65" s="339" t="s">
        <v>739</v>
      </c>
      <c r="V65" s="232" t="s">
        <v>554</v>
      </c>
      <c r="W65" s="17" t="s">
        <v>555</v>
      </c>
      <c r="Y65" s="25" t="s">
        <v>572</v>
      </c>
      <c r="AD65" s="250"/>
      <c r="AE65" s="250"/>
      <c r="AF65" s="234"/>
    </row>
    <row r="66" spans="1:32">
      <c r="A66" s="2">
        <v>64</v>
      </c>
      <c r="B66" s="2" t="s">
        <v>18</v>
      </c>
      <c r="C66" s="8" t="s">
        <v>22</v>
      </c>
      <c r="D66" s="2" t="s">
        <v>19</v>
      </c>
      <c r="E66" s="7">
        <v>13</v>
      </c>
      <c r="F66" s="2" t="s">
        <v>20</v>
      </c>
      <c r="G66" s="2" t="s">
        <v>21</v>
      </c>
      <c r="H66" s="125" t="s">
        <v>23</v>
      </c>
      <c r="I66" s="149" t="s">
        <v>568</v>
      </c>
      <c r="J66" s="150" t="s">
        <v>737</v>
      </c>
      <c r="K66" s="149" t="s">
        <v>569</v>
      </c>
      <c r="L66" s="13" t="s">
        <v>20</v>
      </c>
      <c r="M66" s="13" t="s">
        <v>21</v>
      </c>
      <c r="N66" s="149" t="s">
        <v>560</v>
      </c>
      <c r="O66" s="149">
        <v>94117890</v>
      </c>
      <c r="P66" s="149">
        <v>7</v>
      </c>
      <c r="Q66" s="119">
        <v>20000</v>
      </c>
      <c r="R66" s="150" t="s">
        <v>24</v>
      </c>
      <c r="S66" s="257" t="s">
        <v>515</v>
      </c>
      <c r="T66" s="259" t="s">
        <v>610</v>
      </c>
      <c r="U66" s="17"/>
      <c r="V66" s="232" t="s">
        <v>516</v>
      </c>
      <c r="W66" s="17"/>
      <c r="X66" s="17" t="s">
        <v>555</v>
      </c>
      <c r="Y66" s="271">
        <v>1803521243</v>
      </c>
      <c r="AD66" s="250"/>
      <c r="AE66" s="250"/>
      <c r="AF66" s="234"/>
    </row>
    <row r="67" spans="1:32">
      <c r="A67" s="2">
        <v>65</v>
      </c>
      <c r="B67" s="2" t="s">
        <v>18</v>
      </c>
      <c r="C67" s="125" t="s">
        <v>22</v>
      </c>
      <c r="D67" s="2" t="s">
        <v>19</v>
      </c>
      <c r="E67" s="2">
        <v>13</v>
      </c>
      <c r="F67" s="2" t="s">
        <v>20</v>
      </c>
      <c r="G67" s="2" t="s">
        <v>21</v>
      </c>
      <c r="H67" s="125" t="s">
        <v>23</v>
      </c>
      <c r="I67" s="149" t="s">
        <v>568</v>
      </c>
      <c r="J67" s="150" t="s">
        <v>736</v>
      </c>
      <c r="K67" s="149" t="s">
        <v>569</v>
      </c>
      <c r="L67" s="13" t="s">
        <v>20</v>
      </c>
      <c r="M67" s="13" t="s">
        <v>21</v>
      </c>
      <c r="N67" s="149" t="s">
        <v>559</v>
      </c>
      <c r="O67" s="149">
        <v>94117884</v>
      </c>
      <c r="P67" s="149">
        <v>3</v>
      </c>
      <c r="Q67" s="119">
        <v>20000</v>
      </c>
      <c r="R67" s="150" t="s">
        <v>24</v>
      </c>
      <c r="S67" s="257" t="s">
        <v>515</v>
      </c>
      <c r="T67" s="259" t="s">
        <v>611</v>
      </c>
      <c r="U67" s="17"/>
      <c r="V67" s="232" t="s">
        <v>516</v>
      </c>
      <c r="W67" s="17"/>
      <c r="X67" s="17" t="s">
        <v>555</v>
      </c>
      <c r="Y67" s="271">
        <v>1803521243</v>
      </c>
      <c r="AD67" s="250"/>
      <c r="AE67" s="250"/>
      <c r="AF67" s="234"/>
    </row>
    <row r="68" spans="1:32">
      <c r="A68" s="2">
        <v>66</v>
      </c>
      <c r="B68" s="2" t="s">
        <v>18</v>
      </c>
      <c r="C68" s="125" t="s">
        <v>22</v>
      </c>
      <c r="D68" s="2" t="s">
        <v>19</v>
      </c>
      <c r="E68" s="2">
        <v>13</v>
      </c>
      <c r="F68" s="2" t="s">
        <v>20</v>
      </c>
      <c r="G68" s="2" t="s">
        <v>21</v>
      </c>
      <c r="H68" s="125" t="s">
        <v>23</v>
      </c>
      <c r="I68" s="149" t="s">
        <v>574</v>
      </c>
      <c r="J68" s="150" t="s">
        <v>573</v>
      </c>
      <c r="K68" s="149"/>
      <c r="L68" s="13" t="s">
        <v>20</v>
      </c>
      <c r="M68" s="13" t="s">
        <v>21</v>
      </c>
      <c r="N68" s="119" t="s">
        <v>612</v>
      </c>
      <c r="O68" s="149">
        <v>72071067</v>
      </c>
      <c r="P68" s="149">
        <v>4</v>
      </c>
      <c r="Q68" s="119">
        <v>900</v>
      </c>
      <c r="R68" s="150" t="s">
        <v>24</v>
      </c>
      <c r="S68" s="257" t="s">
        <v>515</v>
      </c>
      <c r="T68" s="259" t="s">
        <v>738</v>
      </c>
      <c r="U68" s="17"/>
      <c r="V68" s="232" t="s">
        <v>516</v>
      </c>
      <c r="W68" s="17"/>
      <c r="X68" s="17" t="s">
        <v>555</v>
      </c>
      <c r="Y68" s="271">
        <v>10888083</v>
      </c>
      <c r="AD68" s="250"/>
      <c r="AE68" s="250"/>
      <c r="AF68" s="234"/>
    </row>
    <row r="69" spans="1:32">
      <c r="A69" s="2">
        <v>67</v>
      </c>
      <c r="B69" s="2" t="s">
        <v>18</v>
      </c>
      <c r="C69" s="125" t="s">
        <v>22</v>
      </c>
      <c r="D69" s="2" t="s">
        <v>19</v>
      </c>
      <c r="E69" s="2">
        <v>13</v>
      </c>
      <c r="F69" s="2" t="s">
        <v>20</v>
      </c>
      <c r="G69" s="2" t="s">
        <v>21</v>
      </c>
      <c r="H69" s="125" t="s">
        <v>23</v>
      </c>
      <c r="I69" s="149" t="s">
        <v>575</v>
      </c>
      <c r="J69" s="150" t="s">
        <v>576</v>
      </c>
      <c r="K69" s="260" t="s">
        <v>577</v>
      </c>
      <c r="L69" s="13" t="s">
        <v>20</v>
      </c>
      <c r="M69" s="13" t="s">
        <v>21</v>
      </c>
      <c r="N69" s="359" t="s">
        <v>613</v>
      </c>
      <c r="O69" s="149">
        <v>93853489</v>
      </c>
      <c r="P69" s="149">
        <v>12.5</v>
      </c>
      <c r="Q69" s="119">
        <v>1200</v>
      </c>
      <c r="R69" s="150" t="s">
        <v>89</v>
      </c>
      <c r="S69" s="257" t="s">
        <v>515</v>
      </c>
      <c r="T69" s="259" t="s">
        <v>738</v>
      </c>
      <c r="U69" s="17"/>
      <c r="V69" s="232" t="s">
        <v>516</v>
      </c>
      <c r="W69" s="17"/>
      <c r="X69" s="270" t="s">
        <v>588</v>
      </c>
      <c r="Y69" s="271">
        <v>10888083</v>
      </c>
      <c r="AD69" s="250"/>
      <c r="AE69" s="250"/>
      <c r="AF69" s="234"/>
    </row>
    <row r="70" spans="1:32">
      <c r="A70" s="2">
        <v>68</v>
      </c>
      <c r="B70" s="2" t="s">
        <v>18</v>
      </c>
      <c r="C70" s="125" t="s">
        <v>22</v>
      </c>
      <c r="D70" s="2" t="s">
        <v>19</v>
      </c>
      <c r="E70" s="2">
        <v>13</v>
      </c>
      <c r="F70" s="2" t="s">
        <v>20</v>
      </c>
      <c r="G70" s="2" t="s">
        <v>21</v>
      </c>
      <c r="H70" s="125" t="s">
        <v>23</v>
      </c>
      <c r="I70" s="149" t="s">
        <v>586</v>
      </c>
      <c r="J70" s="150" t="s">
        <v>186</v>
      </c>
      <c r="K70" s="149"/>
      <c r="L70" s="13" t="s">
        <v>20</v>
      </c>
      <c r="M70" s="13" t="s">
        <v>21</v>
      </c>
      <c r="N70" s="260" t="s">
        <v>587</v>
      </c>
      <c r="O70" s="149">
        <v>6066762</v>
      </c>
      <c r="P70" s="149">
        <v>4.5</v>
      </c>
      <c r="Q70" s="119">
        <v>1500</v>
      </c>
      <c r="R70" s="150" t="s">
        <v>89</v>
      </c>
      <c r="S70" s="257" t="s">
        <v>515</v>
      </c>
      <c r="T70" s="258" t="s">
        <v>607</v>
      </c>
      <c r="V70" s="232" t="s">
        <v>516</v>
      </c>
      <c r="X70" s="270" t="s">
        <v>588</v>
      </c>
      <c r="Y70" s="271">
        <v>10888083</v>
      </c>
      <c r="AD70" s="250"/>
      <c r="AE70" s="250"/>
      <c r="AF70" s="250"/>
    </row>
    <row r="71" spans="1:32">
      <c r="A71" s="7">
        <v>69</v>
      </c>
      <c r="B71" s="7" t="s">
        <v>18</v>
      </c>
      <c r="C71" s="272" t="s">
        <v>22</v>
      </c>
      <c r="D71" s="7" t="s">
        <v>19</v>
      </c>
      <c r="E71" s="7">
        <v>13</v>
      </c>
      <c r="F71" s="7" t="s">
        <v>20</v>
      </c>
      <c r="G71" s="7" t="s">
        <v>21</v>
      </c>
      <c r="H71" s="272" t="s">
        <v>23</v>
      </c>
      <c r="I71" s="273" t="s">
        <v>589</v>
      </c>
      <c r="J71" s="373" t="s">
        <v>590</v>
      </c>
      <c r="K71" s="273" t="s">
        <v>623</v>
      </c>
      <c r="L71" s="13" t="s">
        <v>20</v>
      </c>
      <c r="M71" s="13" t="s">
        <v>21</v>
      </c>
      <c r="N71" s="260" t="s">
        <v>591</v>
      </c>
      <c r="O71" s="149">
        <v>72062784</v>
      </c>
      <c r="P71" s="149">
        <v>7</v>
      </c>
      <c r="Q71" s="119">
        <v>3500</v>
      </c>
      <c r="R71" s="150" t="s">
        <v>89</v>
      </c>
      <c r="S71" s="257" t="s">
        <v>515</v>
      </c>
      <c r="T71" s="275" t="s">
        <v>608</v>
      </c>
      <c r="V71" s="232" t="s">
        <v>516</v>
      </c>
      <c r="X71" s="270" t="s">
        <v>588</v>
      </c>
      <c r="Y71" s="271">
        <v>10876567</v>
      </c>
      <c r="AD71" s="250"/>
      <c r="AE71" s="250"/>
      <c r="AF71" s="250"/>
    </row>
    <row r="72" spans="1:32">
      <c r="A72" s="2">
        <v>70</v>
      </c>
      <c r="B72" s="2" t="s">
        <v>18</v>
      </c>
      <c r="C72" s="125" t="s">
        <v>22</v>
      </c>
      <c r="D72" s="2" t="s">
        <v>19</v>
      </c>
      <c r="E72" s="2">
        <v>13</v>
      </c>
      <c r="F72" s="2" t="s">
        <v>20</v>
      </c>
      <c r="G72" s="2" t="s">
        <v>21</v>
      </c>
      <c r="H72" s="125" t="s">
        <v>23</v>
      </c>
      <c r="I72" s="149" t="s">
        <v>592</v>
      </c>
      <c r="J72" s="150" t="s">
        <v>56</v>
      </c>
      <c r="K72" s="149"/>
      <c r="L72" s="13" t="s">
        <v>20</v>
      </c>
      <c r="M72" s="13" t="s">
        <v>21</v>
      </c>
      <c r="N72" s="260" t="s">
        <v>593</v>
      </c>
      <c r="O72" s="149">
        <v>70119769</v>
      </c>
      <c r="P72" s="149">
        <v>25</v>
      </c>
      <c r="Q72" s="119">
        <v>500</v>
      </c>
      <c r="R72" s="150" t="s">
        <v>89</v>
      </c>
      <c r="S72" s="257" t="s">
        <v>515</v>
      </c>
      <c r="T72" s="275" t="s">
        <v>609</v>
      </c>
      <c r="V72" s="232" t="s">
        <v>516</v>
      </c>
      <c r="X72" s="270" t="s">
        <v>588</v>
      </c>
      <c r="Y72" s="271">
        <v>10876567</v>
      </c>
      <c r="AD72" s="250"/>
      <c r="AE72" s="250"/>
      <c r="AF72" s="250"/>
    </row>
    <row r="73" spans="1:32">
      <c r="A73" s="7">
        <v>71</v>
      </c>
      <c r="B73" s="7" t="s">
        <v>18</v>
      </c>
      <c r="C73" s="272" t="s">
        <v>22</v>
      </c>
      <c r="D73" s="7" t="s">
        <v>19</v>
      </c>
      <c r="E73" s="7">
        <v>13</v>
      </c>
      <c r="F73" s="7" t="s">
        <v>20</v>
      </c>
      <c r="G73" s="7" t="s">
        <v>21</v>
      </c>
      <c r="H73" s="272" t="s">
        <v>23</v>
      </c>
      <c r="I73" s="149" t="s">
        <v>614</v>
      </c>
      <c r="J73" s="150" t="s">
        <v>615</v>
      </c>
      <c r="K73" s="276" t="s">
        <v>616</v>
      </c>
      <c r="L73" s="13" t="s">
        <v>20</v>
      </c>
      <c r="M73" s="13" t="s">
        <v>21</v>
      </c>
      <c r="N73" s="260" t="s">
        <v>748</v>
      </c>
      <c r="O73" s="149">
        <v>91205033</v>
      </c>
      <c r="P73" s="149">
        <v>20</v>
      </c>
      <c r="Q73" s="119">
        <v>500</v>
      </c>
      <c r="R73" s="150" t="s">
        <v>89</v>
      </c>
      <c r="S73" s="257" t="s">
        <v>515</v>
      </c>
      <c r="T73" s="275" t="s">
        <v>617</v>
      </c>
      <c r="V73" s="232" t="s">
        <v>516</v>
      </c>
      <c r="X73" s="270" t="s">
        <v>588</v>
      </c>
      <c r="Y73" s="271">
        <v>10876567</v>
      </c>
      <c r="AD73" s="250"/>
      <c r="AE73" s="250"/>
      <c r="AF73" s="250"/>
    </row>
    <row r="74" spans="1:32">
      <c r="A74" s="2">
        <v>72</v>
      </c>
      <c r="B74" s="2" t="s">
        <v>18</v>
      </c>
      <c r="C74" s="125" t="s">
        <v>22</v>
      </c>
      <c r="D74" s="2" t="s">
        <v>19</v>
      </c>
      <c r="E74" s="2">
        <v>13</v>
      </c>
      <c r="F74" s="2" t="s">
        <v>20</v>
      </c>
      <c r="G74" s="2" t="s">
        <v>21</v>
      </c>
      <c r="H74" s="125" t="s">
        <v>23</v>
      </c>
      <c r="I74" s="182" t="s">
        <v>618</v>
      </c>
      <c r="J74" s="150" t="s">
        <v>186</v>
      </c>
      <c r="K74" s="281" t="s">
        <v>619</v>
      </c>
      <c r="L74" s="13" t="s">
        <v>20</v>
      </c>
      <c r="M74" s="13" t="s">
        <v>21</v>
      </c>
      <c r="N74" s="280" t="s">
        <v>620</v>
      </c>
      <c r="O74" s="182">
        <v>87015817</v>
      </c>
      <c r="P74" s="182">
        <v>4</v>
      </c>
      <c r="Q74" s="150">
        <v>3500</v>
      </c>
      <c r="R74" s="150" t="s">
        <v>89</v>
      </c>
      <c r="S74" s="257" t="s">
        <v>515</v>
      </c>
      <c r="T74" s="275" t="s">
        <v>621</v>
      </c>
      <c r="V74" s="232" t="s">
        <v>622</v>
      </c>
      <c r="X74" s="270" t="s">
        <v>588</v>
      </c>
      <c r="Y74" s="271">
        <v>221070316</v>
      </c>
    </row>
    <row r="75" spans="1:32">
      <c r="B75" s="14"/>
      <c r="C75" s="251"/>
      <c r="D75" s="14"/>
      <c r="E75" s="14"/>
      <c r="F75" s="14"/>
      <c r="G75" s="14"/>
      <c r="H75" s="251"/>
      <c r="I75" s="278"/>
      <c r="J75" s="278"/>
      <c r="K75" s="277"/>
      <c r="L75" s="252"/>
      <c r="M75" s="252"/>
      <c r="N75" s="279"/>
      <c r="O75" s="278"/>
      <c r="P75" s="278"/>
    </row>
    <row r="76" spans="1:32">
      <c r="B76" s="14"/>
      <c r="C76" s="251"/>
      <c r="D76" s="14"/>
      <c r="E76" s="14"/>
      <c r="F76" s="14"/>
      <c r="G76" s="14"/>
      <c r="H76" s="251"/>
      <c r="I76" s="278"/>
      <c r="J76" s="278"/>
      <c r="K76" s="277"/>
      <c r="L76" s="252"/>
      <c r="M76" s="252"/>
      <c r="N76" s="279"/>
      <c r="O76" s="278"/>
      <c r="P76" s="278"/>
    </row>
    <row r="77" spans="1:32" ht="15">
      <c r="Q77" s="226">
        <f>SUM(Q3:Q74)</f>
        <v>1015350</v>
      </c>
      <c r="R77" s="15">
        <f>SUM(Q77:Q77)</f>
        <v>1015350</v>
      </c>
    </row>
    <row r="78" spans="1:32">
      <c r="M78">
        <v>10</v>
      </c>
      <c r="N78" t="s">
        <v>642</v>
      </c>
      <c r="P78" s="216" t="s">
        <v>89</v>
      </c>
      <c r="Q78" s="15">
        <f>Q62+Q59+Q56+Q52+Q72+Q71+Q70+Q69+Q73+Q74</f>
        <v>109200</v>
      </c>
      <c r="R78" s="15">
        <f>SUM(Q78:Q78)</f>
        <v>109200</v>
      </c>
    </row>
    <row r="79" spans="1:32">
      <c r="M79">
        <v>62</v>
      </c>
      <c r="N79" t="s">
        <v>643</v>
      </c>
      <c r="P79" t="s">
        <v>24</v>
      </c>
      <c r="Q79" s="215">
        <f>Q77-Q78</f>
        <v>906150</v>
      </c>
      <c r="R79" s="215">
        <f>SUM(Q79:Q79)</f>
        <v>906150</v>
      </c>
    </row>
    <row r="80" spans="1:32">
      <c r="N80">
        <v>0.36</v>
      </c>
      <c r="O80" t="s">
        <v>546</v>
      </c>
      <c r="Q80" s="15">
        <f>Q79*N80</f>
        <v>326214</v>
      </c>
      <c r="R80" s="15">
        <f>SUM(Q80:Q80)</f>
        <v>326214</v>
      </c>
    </row>
    <row r="81" spans="14:18">
      <c r="N81">
        <f>1-N80</f>
        <v>0.64</v>
      </c>
      <c r="O81" t="s">
        <v>547</v>
      </c>
      <c r="Q81" s="15">
        <f>Q79-Q80</f>
        <v>579936</v>
      </c>
      <c r="R81" s="15">
        <f>SUM(Q81:Q81)</f>
        <v>579936</v>
      </c>
    </row>
    <row r="85" spans="14:18">
      <c r="Q85" s="222"/>
    </row>
    <row r="86" spans="14:18" ht="16.5" customHeight="1">
      <c r="P86" s="220"/>
      <c r="Q86" s="274"/>
      <c r="R86" s="217"/>
    </row>
    <row r="87" spans="14:18">
      <c r="Q87" s="222"/>
      <c r="R87" s="217"/>
    </row>
    <row r="88" spans="14:18">
      <c r="Q88" s="222"/>
      <c r="R88" s="217"/>
    </row>
    <row r="89" spans="14:18">
      <c r="Q89" s="222"/>
      <c r="R89" s="217"/>
    </row>
    <row r="90" spans="14:18">
      <c r="Q90" s="222"/>
      <c r="R90" s="217"/>
    </row>
    <row r="91" spans="14:18">
      <c r="Q91" s="222"/>
    </row>
    <row r="92" spans="14:18">
      <c r="Q92" s="222"/>
      <c r="R92" s="217"/>
    </row>
    <row r="93" spans="14:18">
      <c r="Q93" s="222"/>
      <c r="R93" s="217"/>
    </row>
    <row r="94" spans="14:18">
      <c r="Q94" s="222"/>
    </row>
  </sheetData>
  <mergeCells count="5">
    <mergeCell ref="N1:R1"/>
    <mergeCell ref="A1:A2"/>
    <mergeCell ref="B1:D1"/>
    <mergeCell ref="E1:I1"/>
    <mergeCell ref="J1:M1"/>
  </mergeCells>
  <phoneticPr fontId="5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4"/>
  <sheetViews>
    <sheetView workbookViewId="0">
      <pane xSplit="11" ySplit="1" topLeftCell="M2" activePane="bottomRight" state="frozen"/>
      <selection pane="topRight" activeCell="L1" sqref="L1"/>
      <selection pane="bottomLeft" activeCell="A2" sqref="A2"/>
      <selection pane="bottomRight" activeCell="N26" sqref="N26"/>
    </sheetView>
  </sheetViews>
  <sheetFormatPr defaultRowHeight="14.25"/>
  <cols>
    <col min="1" max="1" width="3" bestFit="1" customWidth="1"/>
    <col min="2" max="2" width="21.25" customWidth="1"/>
    <col min="3" max="3" width="11.5" customWidth="1"/>
    <col min="4" max="4" width="9.875" customWidth="1"/>
    <col min="5" max="5" width="3.875" customWidth="1"/>
    <col min="6" max="6" width="7.375" customWidth="1"/>
    <col min="8" max="8" width="25.125" customWidth="1"/>
    <col min="9" max="9" width="35.375" customWidth="1"/>
    <col min="10" max="10" width="22.5" customWidth="1"/>
    <col min="11" max="11" width="20.875" customWidth="1"/>
    <col min="12" max="12" width="6.875" customWidth="1"/>
    <col min="13" max="13" width="10.5" customWidth="1"/>
    <col min="14" max="14" width="19.125" customWidth="1"/>
    <col min="15" max="15" width="9.75" customWidth="1"/>
    <col min="20" max="20" width="11" customWidth="1"/>
    <col min="21" max="21" width="15" customWidth="1"/>
    <col min="22" max="22" width="24.375" customWidth="1"/>
    <col min="23" max="23" width="19.25" customWidth="1"/>
    <col min="24" max="24" width="18.875" customWidth="1"/>
    <col min="25" max="25" width="14.75" customWidth="1"/>
    <col min="26" max="26" width="16.25" customWidth="1"/>
    <col min="27" max="27" width="18.875" customWidth="1"/>
    <col min="28" max="28" width="9.5" hidden="1" customWidth="1"/>
    <col min="29" max="30" width="0" hidden="1" customWidth="1"/>
  </cols>
  <sheetData>
    <row r="1" spans="1:30" s="1" customFormat="1">
      <c r="A1" s="404" t="s">
        <v>16</v>
      </c>
      <c r="B1" s="403" t="s">
        <v>15</v>
      </c>
      <c r="C1" s="403"/>
      <c r="D1" s="403"/>
      <c r="E1" s="403" t="s">
        <v>14</v>
      </c>
      <c r="F1" s="403"/>
      <c r="G1" s="403"/>
      <c r="H1" s="403"/>
      <c r="I1" s="403"/>
      <c r="J1" s="403" t="s">
        <v>13</v>
      </c>
      <c r="K1" s="403"/>
      <c r="L1" s="403"/>
      <c r="M1" s="403"/>
      <c r="N1" s="403" t="s">
        <v>12</v>
      </c>
      <c r="O1" s="403"/>
      <c r="P1" s="403"/>
      <c r="Q1" s="403"/>
      <c r="R1" s="403"/>
      <c r="S1" s="403"/>
    </row>
    <row r="2" spans="1:30" s="1" customFormat="1" ht="59.25" customHeight="1">
      <c r="A2" s="404"/>
      <c r="B2" s="3" t="s">
        <v>11</v>
      </c>
      <c r="C2" s="4" t="s">
        <v>10</v>
      </c>
      <c r="D2" s="3" t="s">
        <v>6</v>
      </c>
      <c r="E2" s="3" t="s">
        <v>5</v>
      </c>
      <c r="F2" s="3" t="s">
        <v>4</v>
      </c>
      <c r="G2" s="3" t="s">
        <v>9</v>
      </c>
      <c r="H2" s="3" t="s">
        <v>8</v>
      </c>
      <c r="I2" s="3" t="s">
        <v>733</v>
      </c>
      <c r="J2" s="4" t="s">
        <v>6</v>
      </c>
      <c r="K2" s="4" t="s">
        <v>5</v>
      </c>
      <c r="L2" s="4" t="s">
        <v>4</v>
      </c>
      <c r="M2" s="4" t="s">
        <v>3</v>
      </c>
      <c r="N2" s="3" t="s">
        <v>17</v>
      </c>
      <c r="O2" s="3" t="s">
        <v>2</v>
      </c>
      <c r="P2" s="3" t="s">
        <v>1</v>
      </c>
      <c r="Q2" s="3" t="s">
        <v>552</v>
      </c>
      <c r="R2" s="247" t="s">
        <v>553</v>
      </c>
      <c r="S2" s="3" t="s">
        <v>0</v>
      </c>
      <c r="T2" s="22" t="s">
        <v>153</v>
      </c>
      <c r="U2" s="22" t="s">
        <v>155</v>
      </c>
      <c r="V2" s="22" t="s">
        <v>362</v>
      </c>
      <c r="W2" s="22" t="s">
        <v>156</v>
      </c>
      <c r="X2" s="23" t="s">
        <v>157</v>
      </c>
      <c r="Y2" s="23" t="s">
        <v>165</v>
      </c>
      <c r="Z2" s="23" t="s">
        <v>159</v>
      </c>
      <c r="AA2" s="146" t="s">
        <v>386</v>
      </c>
      <c r="AB2" s="147" t="s">
        <v>375</v>
      </c>
      <c r="AC2" s="147" t="s">
        <v>376</v>
      </c>
      <c r="AD2" s="147" t="s">
        <v>381</v>
      </c>
    </row>
    <row r="3" spans="1:30">
      <c r="A3" s="100">
        <v>1</v>
      </c>
      <c r="B3" s="100" t="s">
        <v>18</v>
      </c>
      <c r="C3" s="101" t="s">
        <v>22</v>
      </c>
      <c r="D3" s="100" t="s">
        <v>19</v>
      </c>
      <c r="E3" s="100">
        <v>13</v>
      </c>
      <c r="F3" s="100" t="s">
        <v>20</v>
      </c>
      <c r="G3" s="100" t="s">
        <v>21</v>
      </c>
      <c r="H3" s="102" t="s">
        <v>580</v>
      </c>
      <c r="I3" s="105" t="s">
        <v>77</v>
      </c>
      <c r="J3" s="100" t="s">
        <v>19</v>
      </c>
      <c r="K3" s="100">
        <v>13</v>
      </c>
      <c r="L3" s="100" t="s">
        <v>20</v>
      </c>
      <c r="M3" s="100" t="s">
        <v>21</v>
      </c>
      <c r="N3" s="248" t="s">
        <v>311</v>
      </c>
      <c r="O3" s="248" t="s">
        <v>132</v>
      </c>
      <c r="P3" s="100">
        <v>70</v>
      </c>
      <c r="Q3" s="282">
        <v>115000</v>
      </c>
      <c r="R3" s="236"/>
      <c r="S3" s="100" t="s">
        <v>88</v>
      </c>
      <c r="T3" s="5" t="s">
        <v>154</v>
      </c>
      <c r="V3" s="339" t="s">
        <v>739</v>
      </c>
      <c r="W3" s="17" t="s">
        <v>500</v>
      </c>
      <c r="X3" s="17" t="s">
        <v>555</v>
      </c>
      <c r="Z3" s="25" t="s">
        <v>253</v>
      </c>
      <c r="AA3" s="17" t="s">
        <v>380</v>
      </c>
      <c r="AD3" t="s">
        <v>378</v>
      </c>
    </row>
    <row r="4" spans="1:30">
      <c r="A4" s="100">
        <v>2</v>
      </c>
      <c r="B4" s="103" t="s">
        <v>18</v>
      </c>
      <c r="C4" s="104" t="s">
        <v>22</v>
      </c>
      <c r="D4" s="103" t="s">
        <v>19</v>
      </c>
      <c r="E4" s="103">
        <v>13</v>
      </c>
      <c r="F4" s="103" t="s">
        <v>20</v>
      </c>
      <c r="G4" s="103" t="s">
        <v>21</v>
      </c>
      <c r="H4" s="102" t="s">
        <v>580</v>
      </c>
      <c r="I4" s="105" t="s">
        <v>78</v>
      </c>
      <c r="J4" s="100" t="s">
        <v>19</v>
      </c>
      <c r="K4" s="100">
        <v>13</v>
      </c>
      <c r="L4" s="100" t="s">
        <v>20</v>
      </c>
      <c r="M4" s="100" t="s">
        <v>21</v>
      </c>
      <c r="N4" s="248" t="s">
        <v>312</v>
      </c>
      <c r="O4" s="248" t="s">
        <v>133</v>
      </c>
      <c r="P4" s="100">
        <v>5</v>
      </c>
      <c r="Q4" s="282">
        <v>14550</v>
      </c>
      <c r="R4" s="236"/>
      <c r="S4" s="100" t="s">
        <v>89</v>
      </c>
      <c r="T4" s="5" t="s">
        <v>154</v>
      </c>
      <c r="V4" s="339" t="s">
        <v>739</v>
      </c>
      <c r="W4" s="17" t="s">
        <v>500</v>
      </c>
      <c r="X4" s="17" t="s">
        <v>555</v>
      </c>
      <c r="Z4" s="25" t="s">
        <v>253</v>
      </c>
      <c r="AA4" s="17" t="s">
        <v>383</v>
      </c>
      <c r="AB4" s="148" t="s">
        <v>374</v>
      </c>
    </row>
    <row r="5" spans="1:30">
      <c r="A5" s="100">
        <v>3</v>
      </c>
      <c r="B5" s="100" t="s">
        <v>18</v>
      </c>
      <c r="C5" s="101" t="s">
        <v>22</v>
      </c>
      <c r="D5" s="100" t="s">
        <v>19</v>
      </c>
      <c r="E5" s="100">
        <v>13</v>
      </c>
      <c r="F5" s="100" t="s">
        <v>20</v>
      </c>
      <c r="G5" s="100" t="s">
        <v>21</v>
      </c>
      <c r="H5" s="102" t="s">
        <v>580</v>
      </c>
      <c r="I5" s="105" t="s">
        <v>79</v>
      </c>
      <c r="J5" s="100" t="s">
        <v>30</v>
      </c>
      <c r="K5" s="100">
        <v>12</v>
      </c>
      <c r="L5" s="100" t="s">
        <v>20</v>
      </c>
      <c r="M5" s="100" t="s">
        <v>21</v>
      </c>
      <c r="N5" s="248" t="s">
        <v>313</v>
      </c>
      <c r="O5" s="248" t="s">
        <v>134</v>
      </c>
      <c r="P5" s="100">
        <v>39</v>
      </c>
      <c r="Q5" s="282">
        <v>41500</v>
      </c>
      <c r="R5" s="236"/>
      <c r="S5" s="100" t="s">
        <v>89</v>
      </c>
      <c r="T5" s="5" t="s">
        <v>154</v>
      </c>
      <c r="V5" s="339" t="s">
        <v>739</v>
      </c>
      <c r="W5" s="17" t="s">
        <v>500</v>
      </c>
      <c r="X5" s="339" t="s">
        <v>555</v>
      </c>
      <c r="Z5" s="25" t="s">
        <v>253</v>
      </c>
      <c r="AA5" s="148" t="s">
        <v>385</v>
      </c>
      <c r="AB5" s="148" t="s">
        <v>374</v>
      </c>
    </row>
    <row r="6" spans="1:30">
      <c r="A6" s="100">
        <v>4</v>
      </c>
      <c r="B6" s="103" t="s">
        <v>18</v>
      </c>
      <c r="C6" s="104" t="s">
        <v>22</v>
      </c>
      <c r="D6" s="103" t="s">
        <v>19</v>
      </c>
      <c r="E6" s="103">
        <v>13</v>
      </c>
      <c r="F6" s="103" t="s">
        <v>20</v>
      </c>
      <c r="G6" s="103" t="s">
        <v>21</v>
      </c>
      <c r="H6" s="102" t="s">
        <v>580</v>
      </c>
      <c r="I6" s="105" t="s">
        <v>460</v>
      </c>
      <c r="J6" s="100" t="s">
        <v>188</v>
      </c>
      <c r="K6" s="100">
        <v>15</v>
      </c>
      <c r="L6" s="100" t="s">
        <v>20</v>
      </c>
      <c r="M6" s="100" t="s">
        <v>21</v>
      </c>
      <c r="N6" s="248" t="s">
        <v>461</v>
      </c>
      <c r="O6" s="248" t="s">
        <v>135</v>
      </c>
      <c r="P6" s="100">
        <v>80</v>
      </c>
      <c r="Q6" s="282">
        <v>29650</v>
      </c>
      <c r="R6" s="236"/>
      <c r="S6" s="100" t="s">
        <v>88</v>
      </c>
      <c r="T6" s="5" t="s">
        <v>154</v>
      </c>
      <c r="V6" s="17" t="str">
        <f t="shared" ref="V6:V15" si="0">V5</f>
        <v>26/1/K-IO/2018</v>
      </c>
      <c r="W6" s="17" t="s">
        <v>500</v>
      </c>
      <c r="X6" s="339" t="s">
        <v>555</v>
      </c>
      <c r="Y6" s="17"/>
      <c r="Z6" s="25" t="s">
        <v>253</v>
      </c>
      <c r="AA6" s="17" t="s">
        <v>382</v>
      </c>
      <c r="AB6" s="17" t="s">
        <v>374</v>
      </c>
    </row>
    <row r="7" spans="1:30">
      <c r="A7" s="100">
        <v>5</v>
      </c>
      <c r="B7" s="100" t="s">
        <v>18</v>
      </c>
      <c r="C7" s="101" t="s">
        <v>22</v>
      </c>
      <c r="D7" s="100" t="s">
        <v>19</v>
      </c>
      <c r="E7" s="100">
        <v>13</v>
      </c>
      <c r="F7" s="100" t="s">
        <v>20</v>
      </c>
      <c r="G7" s="100" t="s">
        <v>21</v>
      </c>
      <c r="H7" s="102" t="s">
        <v>580</v>
      </c>
      <c r="I7" s="105" t="s">
        <v>625</v>
      </c>
      <c r="J7" s="100" t="s">
        <v>19</v>
      </c>
      <c r="K7" s="100">
        <v>12</v>
      </c>
      <c r="L7" s="100" t="s">
        <v>20</v>
      </c>
      <c r="M7" s="100" t="s">
        <v>21</v>
      </c>
      <c r="N7" s="248"/>
      <c r="O7" s="248"/>
      <c r="P7" s="100"/>
      <c r="Q7" s="368">
        <v>15000</v>
      </c>
      <c r="R7" s="236"/>
      <c r="S7" s="100" t="s">
        <v>89</v>
      </c>
      <c r="T7" s="5"/>
      <c r="V7" s="17"/>
      <c r="W7" s="17"/>
      <c r="X7" s="17"/>
      <c r="Y7" s="17"/>
      <c r="Z7" s="25"/>
      <c r="AA7" s="17"/>
      <c r="AB7" s="17"/>
    </row>
    <row r="8" spans="1:30">
      <c r="A8" s="100">
        <v>6</v>
      </c>
      <c r="B8" s="103" t="s">
        <v>18</v>
      </c>
      <c r="C8" s="371" t="s">
        <v>22</v>
      </c>
      <c r="D8" s="103" t="s">
        <v>19</v>
      </c>
      <c r="E8" s="103">
        <v>13</v>
      </c>
      <c r="F8" s="103" t="s">
        <v>20</v>
      </c>
      <c r="G8" s="103" t="s">
        <v>21</v>
      </c>
      <c r="H8" s="102" t="s">
        <v>580</v>
      </c>
      <c r="I8" s="105" t="s">
        <v>626</v>
      </c>
      <c r="J8" s="100" t="s">
        <v>81</v>
      </c>
      <c r="K8" s="100">
        <v>12</v>
      </c>
      <c r="L8" s="100" t="s">
        <v>20</v>
      </c>
      <c r="M8" s="100" t="s">
        <v>21</v>
      </c>
      <c r="N8" s="248"/>
      <c r="O8" s="248"/>
      <c r="P8" s="100"/>
      <c r="Q8" s="368">
        <v>25000</v>
      </c>
      <c r="R8" s="236"/>
      <c r="S8" s="100" t="s">
        <v>89</v>
      </c>
      <c r="T8" s="5"/>
      <c r="V8" s="17" t="str">
        <f>V6</f>
        <v>26/1/K-IO/2018</v>
      </c>
      <c r="W8" s="17" t="s">
        <v>500</v>
      </c>
      <c r="X8" s="339" t="s">
        <v>555</v>
      </c>
      <c r="Z8" s="25" t="s">
        <v>253</v>
      </c>
      <c r="AA8" s="17" t="s">
        <v>384</v>
      </c>
      <c r="AB8" s="17" t="s">
        <v>374</v>
      </c>
    </row>
    <row r="9" spans="1:30">
      <c r="A9" s="100">
        <v>7</v>
      </c>
      <c r="B9" s="100" t="s">
        <v>18</v>
      </c>
      <c r="C9" s="371" t="s">
        <v>22</v>
      </c>
      <c r="D9" s="100" t="s">
        <v>19</v>
      </c>
      <c r="E9" s="103">
        <v>13</v>
      </c>
      <c r="F9" s="100" t="s">
        <v>166</v>
      </c>
      <c r="G9" s="100" t="s">
        <v>21</v>
      </c>
      <c r="H9" s="102" t="s">
        <v>580</v>
      </c>
      <c r="I9" s="105" t="s">
        <v>170</v>
      </c>
      <c r="J9" s="100" t="s">
        <v>56</v>
      </c>
      <c r="K9" s="106" t="s">
        <v>172</v>
      </c>
      <c r="L9" s="100" t="s">
        <v>20</v>
      </c>
      <c r="M9" s="100" t="s">
        <v>21</v>
      </c>
      <c r="N9" s="248" t="s">
        <v>314</v>
      </c>
      <c r="O9" s="248" t="s">
        <v>252</v>
      </c>
      <c r="P9" s="100">
        <v>13</v>
      </c>
      <c r="Q9" s="282">
        <v>23000</v>
      </c>
      <c r="R9" s="236"/>
      <c r="S9" s="100" t="s">
        <v>89</v>
      </c>
      <c r="T9" s="5" t="s">
        <v>154</v>
      </c>
      <c r="U9" s="14"/>
      <c r="V9" s="17" t="str">
        <f t="shared" si="0"/>
        <v>26/1/K-IO/2018</v>
      </c>
      <c r="W9" s="17" t="s">
        <v>500</v>
      </c>
      <c r="X9" s="339" t="s">
        <v>555</v>
      </c>
      <c r="Y9" s="27"/>
      <c r="Z9" s="25" t="s">
        <v>253</v>
      </c>
    </row>
    <row r="10" spans="1:30">
      <c r="A10" s="100">
        <v>8</v>
      </c>
      <c r="B10" s="100" t="s">
        <v>18</v>
      </c>
      <c r="C10" s="371" t="s">
        <v>22</v>
      </c>
      <c r="D10" s="100" t="s">
        <v>19</v>
      </c>
      <c r="E10" s="103">
        <v>13</v>
      </c>
      <c r="F10" s="100" t="s">
        <v>169</v>
      </c>
      <c r="G10" s="100" t="s">
        <v>21</v>
      </c>
      <c r="H10" s="102" t="s">
        <v>580</v>
      </c>
      <c r="I10" s="105" t="s">
        <v>170</v>
      </c>
      <c r="J10" s="100" t="s">
        <v>39</v>
      </c>
      <c r="K10" s="100">
        <v>1</v>
      </c>
      <c r="L10" s="100" t="s">
        <v>20</v>
      </c>
      <c r="M10" s="100" t="s">
        <v>21</v>
      </c>
      <c r="N10" s="249" t="s">
        <v>315</v>
      </c>
      <c r="O10" s="248" t="s">
        <v>257</v>
      </c>
      <c r="P10" s="100">
        <v>6</v>
      </c>
      <c r="Q10" s="282">
        <v>8700</v>
      </c>
      <c r="R10" s="236"/>
      <c r="S10" s="100" t="s">
        <v>173</v>
      </c>
      <c r="T10" s="5" t="s">
        <v>154</v>
      </c>
      <c r="U10" s="14"/>
      <c r="V10" s="17" t="str">
        <f t="shared" si="0"/>
        <v>26/1/K-IO/2018</v>
      </c>
      <c r="W10" s="17" t="s">
        <v>500</v>
      </c>
      <c r="X10" s="339" t="s">
        <v>555</v>
      </c>
      <c r="Y10" s="27"/>
      <c r="Z10" s="25" t="s">
        <v>253</v>
      </c>
    </row>
    <row r="11" spans="1:30">
      <c r="A11" s="238">
        <v>9</v>
      </c>
      <c r="B11" s="239" t="s">
        <v>18</v>
      </c>
      <c r="C11" s="240" t="s">
        <v>22</v>
      </c>
      <c r="D11" s="241" t="s">
        <v>19</v>
      </c>
      <c r="E11" s="238">
        <v>13</v>
      </c>
      <c r="F11" s="241" t="s">
        <v>20</v>
      </c>
      <c r="G11" s="241" t="s">
        <v>21</v>
      </c>
      <c r="H11" s="283" t="s">
        <v>581</v>
      </c>
      <c r="I11" s="238" t="s">
        <v>82</v>
      </c>
      <c r="J11" s="238" t="s">
        <v>83</v>
      </c>
      <c r="K11" s="238"/>
      <c r="L11" s="238" t="s">
        <v>20</v>
      </c>
      <c r="M11" s="238" t="s">
        <v>21</v>
      </c>
      <c r="N11" s="386" t="s">
        <v>316</v>
      </c>
      <c r="O11" s="243" t="s">
        <v>136</v>
      </c>
      <c r="P11" s="238">
        <v>4</v>
      </c>
      <c r="Q11" s="290">
        <v>8000</v>
      </c>
      <c r="R11" s="256"/>
      <c r="S11" s="238" t="s">
        <v>89</v>
      </c>
      <c r="T11" s="5" t="s">
        <v>154</v>
      </c>
      <c r="V11" s="17" t="str">
        <f t="shared" si="0"/>
        <v>26/1/K-IO/2018</v>
      </c>
      <c r="W11" s="17" t="s">
        <v>500</v>
      </c>
      <c r="X11" s="339" t="s">
        <v>555</v>
      </c>
      <c r="Z11" s="25" t="s">
        <v>253</v>
      </c>
      <c r="AA11" s="17" t="s">
        <v>377</v>
      </c>
      <c r="AB11" s="17" t="s">
        <v>379</v>
      </c>
      <c r="AC11" t="s">
        <v>378</v>
      </c>
    </row>
    <row r="12" spans="1:30">
      <c r="A12" s="238">
        <v>10</v>
      </c>
      <c r="B12" s="238" t="s">
        <v>18</v>
      </c>
      <c r="C12" s="240" t="s">
        <v>22</v>
      </c>
      <c r="D12" s="238" t="s">
        <v>19</v>
      </c>
      <c r="E12" s="239">
        <v>13</v>
      </c>
      <c r="F12" s="238" t="s">
        <v>20</v>
      </c>
      <c r="G12" s="238" t="s">
        <v>21</v>
      </c>
      <c r="H12" s="283" t="s">
        <v>581</v>
      </c>
      <c r="I12" s="238" t="s">
        <v>84</v>
      </c>
      <c r="J12" s="238" t="s">
        <v>49</v>
      </c>
      <c r="K12" s="238"/>
      <c r="L12" s="238" t="s">
        <v>20</v>
      </c>
      <c r="M12" s="238" t="s">
        <v>21</v>
      </c>
      <c r="N12" s="243" t="s">
        <v>317</v>
      </c>
      <c r="O12" s="243" t="s">
        <v>137</v>
      </c>
      <c r="P12" s="238">
        <v>12</v>
      </c>
      <c r="Q12" s="290">
        <v>25000</v>
      </c>
      <c r="R12" s="256"/>
      <c r="S12" s="238" t="s">
        <v>89</v>
      </c>
      <c r="T12" s="5" t="s">
        <v>154</v>
      </c>
      <c r="V12" s="17" t="str">
        <f t="shared" si="0"/>
        <v>26/1/K-IO/2018</v>
      </c>
      <c r="W12" s="17" t="s">
        <v>500</v>
      </c>
      <c r="X12" s="339" t="s">
        <v>555</v>
      </c>
      <c r="Z12" s="25" t="s">
        <v>253</v>
      </c>
      <c r="AA12" s="17" t="s">
        <v>387</v>
      </c>
      <c r="AB12" s="17" t="s">
        <v>388</v>
      </c>
    </row>
    <row r="13" spans="1:30">
      <c r="A13" s="238">
        <v>11</v>
      </c>
      <c r="B13" s="239" t="s">
        <v>18</v>
      </c>
      <c r="C13" s="242" t="s">
        <v>22</v>
      </c>
      <c r="D13" s="239" t="s">
        <v>19</v>
      </c>
      <c r="E13" s="238">
        <v>13</v>
      </c>
      <c r="F13" s="239" t="s">
        <v>20</v>
      </c>
      <c r="G13" s="239" t="s">
        <v>21</v>
      </c>
      <c r="H13" s="283" t="s">
        <v>581</v>
      </c>
      <c r="I13" s="238" t="s">
        <v>85</v>
      </c>
      <c r="J13" s="238" t="s">
        <v>30</v>
      </c>
      <c r="K13" s="238"/>
      <c r="L13" s="238" t="s">
        <v>20</v>
      </c>
      <c r="M13" s="238" t="s">
        <v>21</v>
      </c>
      <c r="N13" s="243" t="s">
        <v>318</v>
      </c>
      <c r="O13" s="243" t="s">
        <v>138</v>
      </c>
      <c r="P13" s="238">
        <v>10</v>
      </c>
      <c r="Q13" s="290">
        <v>15000</v>
      </c>
      <c r="R13" s="256"/>
      <c r="S13" s="238" t="s">
        <v>89</v>
      </c>
      <c r="T13" s="5" t="s">
        <v>154</v>
      </c>
      <c r="V13" s="17" t="str">
        <f t="shared" si="0"/>
        <v>26/1/K-IO/2018</v>
      </c>
      <c r="W13" s="17" t="s">
        <v>500</v>
      </c>
      <c r="X13" s="339" t="s">
        <v>555</v>
      </c>
      <c r="Z13" s="25" t="s">
        <v>253</v>
      </c>
      <c r="AA13" s="17" t="s">
        <v>373</v>
      </c>
      <c r="AB13" s="17" t="s">
        <v>374</v>
      </c>
    </row>
    <row r="14" spans="1:30">
      <c r="A14" s="238">
        <v>12</v>
      </c>
      <c r="B14" s="238" t="s">
        <v>18</v>
      </c>
      <c r="C14" s="240" t="s">
        <v>22</v>
      </c>
      <c r="D14" s="238" t="s">
        <v>19</v>
      </c>
      <c r="E14" s="239">
        <v>13</v>
      </c>
      <c r="F14" s="238" t="s">
        <v>20</v>
      </c>
      <c r="G14" s="238" t="s">
        <v>21</v>
      </c>
      <c r="H14" s="283" t="s">
        <v>581</v>
      </c>
      <c r="I14" s="238" t="s">
        <v>86</v>
      </c>
      <c r="J14" s="238" t="s">
        <v>87</v>
      </c>
      <c r="K14" s="238"/>
      <c r="L14" s="238" t="s">
        <v>20</v>
      </c>
      <c r="M14" s="238" t="s">
        <v>21</v>
      </c>
      <c r="N14" s="243" t="s">
        <v>319</v>
      </c>
      <c r="O14" s="243" t="s">
        <v>139</v>
      </c>
      <c r="P14" s="238">
        <v>10</v>
      </c>
      <c r="Q14" s="290">
        <v>6000</v>
      </c>
      <c r="R14" s="256"/>
      <c r="S14" s="238" t="s">
        <v>89</v>
      </c>
      <c r="T14" s="5" t="s">
        <v>154</v>
      </c>
      <c r="V14" s="17" t="str">
        <f t="shared" si="0"/>
        <v>26/1/K-IO/2018</v>
      </c>
      <c r="W14" s="17" t="s">
        <v>500</v>
      </c>
      <c r="X14" s="339" t="s">
        <v>555</v>
      </c>
      <c r="Z14" s="25" t="s">
        <v>253</v>
      </c>
      <c r="AA14" s="17" t="s">
        <v>453</v>
      </c>
      <c r="AB14" s="17" t="s">
        <v>454</v>
      </c>
    </row>
    <row r="15" spans="1:30" ht="25.5">
      <c r="A15" s="238">
        <v>13</v>
      </c>
      <c r="B15" s="238" t="s">
        <v>18</v>
      </c>
      <c r="C15" s="244" t="s">
        <v>22</v>
      </c>
      <c r="D15" s="238" t="s">
        <v>19</v>
      </c>
      <c r="E15" s="238">
        <v>13</v>
      </c>
      <c r="F15" s="239" t="s">
        <v>20</v>
      </c>
      <c r="G15" s="238" t="s">
        <v>21</v>
      </c>
      <c r="H15" s="255" t="s">
        <v>581</v>
      </c>
      <c r="I15" s="238" t="s">
        <v>168</v>
      </c>
      <c r="J15" s="238" t="s">
        <v>171</v>
      </c>
      <c r="K15" s="238" t="s">
        <v>174</v>
      </c>
      <c r="L15" s="238" t="s">
        <v>20</v>
      </c>
      <c r="M15" s="238" t="s">
        <v>21</v>
      </c>
      <c r="N15" s="245" t="s">
        <v>320</v>
      </c>
      <c r="O15" s="243" t="s">
        <v>167</v>
      </c>
      <c r="P15" s="238">
        <v>8</v>
      </c>
      <c r="Q15" s="290">
        <v>8000</v>
      </c>
      <c r="R15" s="256"/>
      <c r="S15" s="238" t="s">
        <v>89</v>
      </c>
      <c r="T15" s="5" t="s">
        <v>154</v>
      </c>
      <c r="U15" s="14"/>
      <c r="V15" s="17" t="str">
        <f t="shared" si="0"/>
        <v>26/1/K-IO/2018</v>
      </c>
      <c r="W15" s="17" t="s">
        <v>500</v>
      </c>
      <c r="X15" s="339" t="s">
        <v>555</v>
      </c>
      <c r="Y15" s="29"/>
      <c r="Z15" s="25" t="s">
        <v>253</v>
      </c>
    </row>
    <row r="16" spans="1:30">
      <c r="A16" s="238">
        <v>14</v>
      </c>
      <c r="B16" s="238" t="s">
        <v>18</v>
      </c>
      <c r="C16" s="240" t="s">
        <v>22</v>
      </c>
      <c r="D16" s="238" t="s">
        <v>19</v>
      </c>
      <c r="E16" s="239">
        <v>13</v>
      </c>
      <c r="F16" s="238" t="s">
        <v>20</v>
      </c>
      <c r="G16" s="238" t="s">
        <v>21</v>
      </c>
      <c r="H16" s="283" t="s">
        <v>581</v>
      </c>
      <c r="I16" s="238" t="s">
        <v>86</v>
      </c>
      <c r="J16" s="238" t="s">
        <v>735</v>
      </c>
      <c r="K16" s="238"/>
      <c r="L16" s="238" t="s">
        <v>20</v>
      </c>
      <c r="M16" s="238" t="s">
        <v>21</v>
      </c>
      <c r="N16" s="245" t="s">
        <v>561</v>
      </c>
      <c r="O16" s="243" t="s">
        <v>562</v>
      </c>
      <c r="P16" s="238">
        <v>7</v>
      </c>
      <c r="Q16" s="291">
        <v>8000</v>
      </c>
      <c r="R16" s="256"/>
      <c r="S16" s="238" t="s">
        <v>89</v>
      </c>
      <c r="T16" s="5" t="s">
        <v>556</v>
      </c>
      <c r="U16" s="14" t="s">
        <v>571</v>
      </c>
      <c r="V16" s="17"/>
      <c r="W16" s="17"/>
      <c r="X16" s="339" t="s">
        <v>555</v>
      </c>
      <c r="Y16" s="29"/>
      <c r="Z16" s="25"/>
    </row>
    <row r="17" spans="1:27">
      <c r="A17" s="94">
        <v>15</v>
      </c>
      <c r="B17" s="94" t="s">
        <v>18</v>
      </c>
      <c r="C17" s="96" t="s">
        <v>22</v>
      </c>
      <c r="D17" s="94" t="s">
        <v>19</v>
      </c>
      <c r="E17" s="97">
        <v>13</v>
      </c>
      <c r="F17" s="94" t="s">
        <v>20</v>
      </c>
      <c r="G17" s="94" t="s">
        <v>21</v>
      </c>
      <c r="H17" s="98" t="s">
        <v>582</v>
      </c>
      <c r="I17" s="94" t="s">
        <v>248</v>
      </c>
      <c r="J17" s="94" t="s">
        <v>731</v>
      </c>
      <c r="K17" s="94">
        <v>6</v>
      </c>
      <c r="L17" s="94" t="s">
        <v>20</v>
      </c>
      <c r="M17" s="94" t="s">
        <v>21</v>
      </c>
      <c r="N17" s="143" t="s">
        <v>321</v>
      </c>
      <c r="O17" s="95" t="s">
        <v>254</v>
      </c>
      <c r="P17" s="94">
        <v>12</v>
      </c>
      <c r="Q17" s="284">
        <v>250</v>
      </c>
      <c r="R17" s="237"/>
      <c r="S17" s="94" t="s">
        <v>89</v>
      </c>
      <c r="T17" s="5" t="s">
        <v>154</v>
      </c>
      <c r="U17" s="14"/>
      <c r="V17" s="148" t="s">
        <v>739</v>
      </c>
      <c r="W17" s="17" t="s">
        <v>500</v>
      </c>
      <c r="X17" s="339" t="s">
        <v>555</v>
      </c>
      <c r="Y17" s="29"/>
      <c r="Z17" s="28"/>
      <c r="AA17" s="17" t="s">
        <v>440</v>
      </c>
    </row>
    <row r="18" spans="1:27">
      <c r="A18" s="94">
        <v>16</v>
      </c>
      <c r="B18" s="94" t="s">
        <v>18</v>
      </c>
      <c r="C18" s="99" t="s">
        <v>22</v>
      </c>
      <c r="D18" s="94" t="s">
        <v>19</v>
      </c>
      <c r="E18" s="94">
        <v>13</v>
      </c>
      <c r="F18" s="94" t="s">
        <v>20</v>
      </c>
      <c r="G18" s="94" t="s">
        <v>21</v>
      </c>
      <c r="H18" s="98" t="s">
        <v>582</v>
      </c>
      <c r="I18" s="94" t="s">
        <v>249</v>
      </c>
      <c r="J18" s="94" t="s">
        <v>567</v>
      </c>
      <c r="K18" s="94">
        <v>42</v>
      </c>
      <c r="L18" s="94" t="s">
        <v>20</v>
      </c>
      <c r="M18" s="94" t="s">
        <v>21</v>
      </c>
      <c r="N18" s="143" t="s">
        <v>322</v>
      </c>
      <c r="O18" s="95" t="s">
        <v>255</v>
      </c>
      <c r="P18" s="94">
        <v>5</v>
      </c>
      <c r="Q18" s="284">
        <v>16000</v>
      </c>
      <c r="R18" s="237"/>
      <c r="S18" s="94" t="s">
        <v>89</v>
      </c>
      <c r="T18" s="5" t="s">
        <v>154</v>
      </c>
      <c r="U18" s="14"/>
      <c r="V18" s="148" t="s">
        <v>739</v>
      </c>
      <c r="W18" s="17" t="s">
        <v>500</v>
      </c>
      <c r="X18" s="339" t="s">
        <v>555</v>
      </c>
      <c r="Y18" s="29"/>
      <c r="Z18" s="28"/>
    </row>
    <row r="19" spans="1:27">
      <c r="A19" s="94">
        <v>17</v>
      </c>
      <c r="B19" s="97" t="s">
        <v>18</v>
      </c>
      <c r="C19" s="261" t="s">
        <v>22</v>
      </c>
      <c r="D19" s="97" t="s">
        <v>19</v>
      </c>
      <c r="E19" s="97">
        <v>13</v>
      </c>
      <c r="F19" s="97" t="s">
        <v>20</v>
      </c>
      <c r="G19" s="97" t="s">
        <v>21</v>
      </c>
      <c r="H19" s="98" t="s">
        <v>582</v>
      </c>
      <c r="I19" s="97" t="s">
        <v>566</v>
      </c>
      <c r="J19" s="97" t="s">
        <v>563</v>
      </c>
      <c r="K19" s="97"/>
      <c r="L19" s="94" t="s">
        <v>20</v>
      </c>
      <c r="M19" s="94" t="s">
        <v>21</v>
      </c>
      <c r="N19" s="262" t="s">
        <v>564</v>
      </c>
      <c r="O19" s="263" t="s">
        <v>565</v>
      </c>
      <c r="P19" s="97">
        <v>10.5</v>
      </c>
      <c r="Q19" s="292">
        <v>10000</v>
      </c>
      <c r="R19" s="264"/>
      <c r="S19" s="97" t="s">
        <v>89</v>
      </c>
      <c r="T19" s="307" t="s">
        <v>556</v>
      </c>
      <c r="U19" s="258" t="s">
        <v>740</v>
      </c>
      <c r="V19" s="344"/>
      <c r="X19" s="339" t="s">
        <v>555</v>
      </c>
      <c r="Z19" s="347">
        <v>1803521243</v>
      </c>
    </row>
    <row r="20" spans="1:27">
      <c r="A20" s="94">
        <v>18</v>
      </c>
      <c r="B20" s="94" t="s">
        <v>18</v>
      </c>
      <c r="C20" s="99" t="s">
        <v>22</v>
      </c>
      <c r="D20" s="94" t="s">
        <v>19</v>
      </c>
      <c r="E20" s="94">
        <v>13</v>
      </c>
      <c r="F20" s="94" t="s">
        <v>20</v>
      </c>
      <c r="G20" s="94" t="s">
        <v>21</v>
      </c>
      <c r="H20" s="98" t="s">
        <v>582</v>
      </c>
      <c r="I20" s="97" t="s">
        <v>602</v>
      </c>
      <c r="J20" s="97" t="s">
        <v>603</v>
      </c>
      <c r="K20" s="97"/>
      <c r="L20" s="94" t="s">
        <v>20</v>
      </c>
      <c r="M20" s="94" t="s">
        <v>21</v>
      </c>
      <c r="N20" s="262" t="s">
        <v>605</v>
      </c>
      <c r="O20" s="263" t="s">
        <v>604</v>
      </c>
      <c r="P20" s="97">
        <v>15</v>
      </c>
      <c r="Q20" s="264">
        <v>1200</v>
      </c>
      <c r="R20" s="264"/>
      <c r="S20" s="97" t="s">
        <v>89</v>
      </c>
      <c r="T20" s="307" t="s">
        <v>556</v>
      </c>
      <c r="U20" s="258" t="s">
        <v>740</v>
      </c>
      <c r="V20" s="344"/>
      <c r="X20" s="339" t="s">
        <v>555</v>
      </c>
    </row>
    <row r="21" spans="1:27">
      <c r="A21" s="94">
        <v>19</v>
      </c>
      <c r="B21" s="97" t="s">
        <v>18</v>
      </c>
      <c r="C21" s="261" t="s">
        <v>22</v>
      </c>
      <c r="D21" s="97" t="s">
        <v>19</v>
      </c>
      <c r="E21" s="97">
        <v>13</v>
      </c>
      <c r="F21" s="97" t="s">
        <v>20</v>
      </c>
      <c r="G21" s="97" t="s">
        <v>21</v>
      </c>
      <c r="H21" s="98" t="s">
        <v>582</v>
      </c>
      <c r="I21" s="97" t="s">
        <v>602</v>
      </c>
      <c r="J21" s="97" t="s">
        <v>638</v>
      </c>
      <c r="K21" s="97" t="s">
        <v>639</v>
      </c>
      <c r="L21" s="94" t="s">
        <v>732</v>
      </c>
      <c r="M21" s="94" t="s">
        <v>21</v>
      </c>
      <c r="N21" s="262" t="s">
        <v>641</v>
      </c>
      <c r="O21" s="263"/>
      <c r="P21" s="97">
        <v>8</v>
      </c>
      <c r="Q21" s="264">
        <v>11140</v>
      </c>
      <c r="R21" s="264"/>
      <c r="S21" s="97" t="s">
        <v>89</v>
      </c>
      <c r="T21" s="307" t="s">
        <v>556</v>
      </c>
      <c r="U21" s="258" t="s">
        <v>740</v>
      </c>
      <c r="V21" s="344"/>
      <c r="W21" s="308" t="s">
        <v>640</v>
      </c>
      <c r="X21" s="17" t="s">
        <v>555</v>
      </c>
    </row>
    <row r="22" spans="1:27">
      <c r="A22" s="265">
        <v>20</v>
      </c>
      <c r="B22" s="265" t="s">
        <v>18</v>
      </c>
      <c r="C22" s="266" t="s">
        <v>22</v>
      </c>
      <c r="D22" s="265" t="s">
        <v>19</v>
      </c>
      <c r="E22" s="265">
        <v>13</v>
      </c>
      <c r="F22" s="265" t="s">
        <v>20</v>
      </c>
      <c r="G22" s="265" t="s">
        <v>21</v>
      </c>
      <c r="H22" s="266" t="s">
        <v>585</v>
      </c>
      <c r="I22" s="265" t="s">
        <v>578</v>
      </c>
      <c r="J22" s="265" t="s">
        <v>730</v>
      </c>
      <c r="K22" s="265" t="s">
        <v>579</v>
      </c>
      <c r="L22" s="265" t="s">
        <v>20</v>
      </c>
      <c r="M22" s="265" t="s">
        <v>21</v>
      </c>
      <c r="N22" s="267" t="s">
        <v>583</v>
      </c>
      <c r="O22" s="268" t="s">
        <v>584</v>
      </c>
      <c r="P22" s="265">
        <v>1</v>
      </c>
      <c r="Q22" s="269">
        <v>350</v>
      </c>
      <c r="R22" s="269"/>
      <c r="S22" s="265" t="s">
        <v>89</v>
      </c>
      <c r="T22" s="307" t="s">
        <v>556</v>
      </c>
      <c r="U22" s="258" t="s">
        <v>740</v>
      </c>
      <c r="W22" s="347" t="s">
        <v>640</v>
      </c>
      <c r="X22" s="17" t="s">
        <v>741</v>
      </c>
      <c r="Y22" s="339" t="s">
        <v>742</v>
      </c>
    </row>
    <row r="23" spans="1:27">
      <c r="A23" s="265">
        <v>21</v>
      </c>
      <c r="B23" s="265" t="s">
        <v>18</v>
      </c>
      <c r="C23" s="266" t="s">
        <v>22</v>
      </c>
      <c r="D23" s="265" t="s">
        <v>19</v>
      </c>
      <c r="E23" s="265">
        <v>13</v>
      </c>
      <c r="F23" s="265" t="s">
        <v>20</v>
      </c>
      <c r="G23" s="265" t="s">
        <v>21</v>
      </c>
      <c r="H23" s="266" t="s">
        <v>585</v>
      </c>
      <c r="I23" s="265" t="s">
        <v>578</v>
      </c>
      <c r="J23" s="265" t="s">
        <v>594</v>
      </c>
      <c r="K23" s="268" t="s">
        <v>597</v>
      </c>
      <c r="L23" s="265" t="s">
        <v>20</v>
      </c>
      <c r="M23" s="265" t="s">
        <v>21</v>
      </c>
      <c r="N23" s="267" t="s">
        <v>595</v>
      </c>
      <c r="O23" s="268" t="s">
        <v>596</v>
      </c>
      <c r="P23" s="265">
        <v>0.5</v>
      </c>
      <c r="Q23" s="269">
        <v>380</v>
      </c>
      <c r="R23" s="269"/>
      <c r="S23" s="265" t="s">
        <v>89</v>
      </c>
      <c r="T23" s="307" t="s">
        <v>556</v>
      </c>
      <c r="U23" s="258" t="s">
        <v>740</v>
      </c>
      <c r="W23" s="347" t="s">
        <v>640</v>
      </c>
      <c r="X23" s="339" t="s">
        <v>741</v>
      </c>
      <c r="Y23" s="339" t="s">
        <v>743</v>
      </c>
    </row>
    <row r="24" spans="1:27">
      <c r="A24" s="265">
        <v>22</v>
      </c>
      <c r="B24" s="265" t="s">
        <v>18</v>
      </c>
      <c r="C24" s="266" t="s">
        <v>22</v>
      </c>
      <c r="D24" s="265" t="s">
        <v>19</v>
      </c>
      <c r="E24" s="265">
        <v>13</v>
      </c>
      <c r="F24" s="265" t="s">
        <v>20</v>
      </c>
      <c r="G24" s="265" t="s">
        <v>21</v>
      </c>
      <c r="H24" s="266" t="s">
        <v>585</v>
      </c>
      <c r="I24" s="265" t="s">
        <v>578</v>
      </c>
      <c r="J24" s="265" t="s">
        <v>598</v>
      </c>
      <c r="K24" s="268" t="s">
        <v>599</v>
      </c>
      <c r="L24" s="265" t="s">
        <v>20</v>
      </c>
      <c r="M24" s="265" t="s">
        <v>21</v>
      </c>
      <c r="N24" s="267" t="s">
        <v>600</v>
      </c>
      <c r="O24" s="268" t="s">
        <v>601</v>
      </c>
      <c r="P24" s="265">
        <v>1</v>
      </c>
      <c r="Q24" s="269">
        <v>350</v>
      </c>
      <c r="R24" s="269"/>
      <c r="S24" s="265" t="s">
        <v>89</v>
      </c>
      <c r="T24" s="307" t="s">
        <v>556</v>
      </c>
      <c r="U24" s="258" t="s">
        <v>740</v>
      </c>
      <c r="W24" s="347" t="s">
        <v>640</v>
      </c>
      <c r="X24" s="339" t="s">
        <v>741</v>
      </c>
      <c r="Y24" s="339" t="s">
        <v>742</v>
      </c>
    </row>
    <row r="25" spans="1:27" s="333" customFormat="1">
      <c r="A25" s="265">
        <v>23</v>
      </c>
      <c r="B25" s="265" t="s">
        <v>18</v>
      </c>
      <c r="C25" s="266" t="s">
        <v>22</v>
      </c>
      <c r="D25" s="265" t="s">
        <v>19</v>
      </c>
      <c r="E25" s="265">
        <v>13</v>
      </c>
      <c r="F25" s="265" t="s">
        <v>20</v>
      </c>
      <c r="G25" s="265" t="s">
        <v>21</v>
      </c>
      <c r="H25" s="266" t="s">
        <v>585</v>
      </c>
      <c r="I25" s="265" t="s">
        <v>578</v>
      </c>
      <c r="J25" s="265" t="s">
        <v>590</v>
      </c>
      <c r="K25" s="268"/>
      <c r="L25" s="265" t="s">
        <v>20</v>
      </c>
      <c r="M25" s="265" t="s">
        <v>21</v>
      </c>
      <c r="N25" s="267" t="s">
        <v>726</v>
      </c>
      <c r="O25" s="268" t="s">
        <v>727</v>
      </c>
      <c r="P25" s="265">
        <v>1</v>
      </c>
      <c r="Q25" s="269">
        <v>1500</v>
      </c>
      <c r="R25" s="269"/>
      <c r="S25" s="265" t="s">
        <v>89</v>
      </c>
      <c r="T25" s="307" t="s">
        <v>556</v>
      </c>
      <c r="U25" s="258" t="s">
        <v>740</v>
      </c>
      <c r="W25" s="347" t="s">
        <v>640</v>
      </c>
      <c r="X25" s="339" t="s">
        <v>741</v>
      </c>
      <c r="Y25" s="339" t="s">
        <v>742</v>
      </c>
    </row>
    <row r="26" spans="1:27" s="333" customFormat="1">
      <c r="A26" s="265">
        <v>24</v>
      </c>
      <c r="B26" s="265" t="s">
        <v>18</v>
      </c>
      <c r="C26" s="266" t="s">
        <v>22</v>
      </c>
      <c r="D26" s="265" t="s">
        <v>19</v>
      </c>
      <c r="E26" s="265">
        <v>13</v>
      </c>
      <c r="F26" s="265" t="s">
        <v>20</v>
      </c>
      <c r="G26" s="265" t="s">
        <v>21</v>
      </c>
      <c r="H26" s="266" t="s">
        <v>585</v>
      </c>
      <c r="I26" s="265" t="s">
        <v>578</v>
      </c>
      <c r="J26" s="265" t="s">
        <v>35</v>
      </c>
      <c r="K26" s="268"/>
      <c r="L26" s="265" t="s">
        <v>20</v>
      </c>
      <c r="M26" s="265" t="s">
        <v>21</v>
      </c>
      <c r="N26" s="267" t="s">
        <v>728</v>
      </c>
      <c r="O26" s="268" t="s">
        <v>729</v>
      </c>
      <c r="P26" s="265">
        <v>1</v>
      </c>
      <c r="Q26" s="269">
        <v>400</v>
      </c>
      <c r="R26" s="269"/>
      <c r="S26" s="265" t="s">
        <v>89</v>
      </c>
      <c r="T26" s="307" t="s">
        <v>556</v>
      </c>
      <c r="U26" s="258" t="s">
        <v>740</v>
      </c>
      <c r="W26" s="347" t="s">
        <v>640</v>
      </c>
      <c r="X26" s="339" t="s">
        <v>741</v>
      </c>
      <c r="Y26" s="339" t="s">
        <v>742</v>
      </c>
    </row>
    <row r="27" spans="1:27" s="333" customFormat="1">
      <c r="A27" s="361">
        <v>25</v>
      </c>
      <c r="B27" s="362" t="s">
        <v>18</v>
      </c>
      <c r="C27" s="363" t="s">
        <v>22</v>
      </c>
      <c r="D27" s="362" t="s">
        <v>19</v>
      </c>
      <c r="E27" s="362">
        <v>13</v>
      </c>
      <c r="F27" s="362" t="s">
        <v>20</v>
      </c>
      <c r="G27" s="362" t="s">
        <v>21</v>
      </c>
      <c r="H27" s="364" t="s">
        <v>721</v>
      </c>
      <c r="I27" s="362" t="s">
        <v>722</v>
      </c>
      <c r="J27" s="362" t="s">
        <v>723</v>
      </c>
      <c r="K27" s="365"/>
      <c r="L27" s="362" t="s">
        <v>20</v>
      </c>
      <c r="M27" s="362" t="s">
        <v>21</v>
      </c>
      <c r="N27" s="366" t="s">
        <v>724</v>
      </c>
      <c r="O27" s="365" t="s">
        <v>725</v>
      </c>
      <c r="P27" s="362">
        <v>7</v>
      </c>
      <c r="Q27" s="367">
        <v>15000</v>
      </c>
      <c r="R27" s="367"/>
      <c r="S27" s="362" t="s">
        <v>89</v>
      </c>
      <c r="T27" s="307" t="s">
        <v>556</v>
      </c>
      <c r="U27" s="258" t="s">
        <v>740</v>
      </c>
      <c r="W27" s="347" t="s">
        <v>640</v>
      </c>
      <c r="X27" s="339" t="s">
        <v>741</v>
      </c>
      <c r="Y27" s="339" t="s">
        <v>742</v>
      </c>
    </row>
    <row r="28" spans="1:27">
      <c r="P28">
        <f>SUM(P3:P24)</f>
        <v>317</v>
      </c>
      <c r="Q28" s="15">
        <f>SUM(Q3:Q27)</f>
        <v>398970</v>
      </c>
      <c r="R28" s="15"/>
    </row>
    <row r="30" spans="1:27">
      <c r="S30" t="s">
        <v>466</v>
      </c>
    </row>
    <row r="31" spans="1:27" ht="15">
      <c r="Q31" s="15">
        <f>Q3+Q6</f>
        <v>144650</v>
      </c>
      <c r="R31" s="15"/>
      <c r="S31" s="235" t="s">
        <v>88</v>
      </c>
    </row>
    <row r="32" spans="1:27" ht="15">
      <c r="Q32" s="15">
        <f>Q4+Q5+Q8+Q9+Q11+Q12+Q13+Q14+Q15+Q16+Q17+Q18+Q19+Q20+Q21+Q22+Q23+Q24+Q7+Q25+Q26+Q27</f>
        <v>245620</v>
      </c>
      <c r="R32" s="15"/>
      <c r="S32" s="235" t="s">
        <v>89</v>
      </c>
    </row>
    <row r="33" spans="17:21" ht="15">
      <c r="Q33" s="15">
        <f>Q10</f>
        <v>8700</v>
      </c>
      <c r="R33" s="15"/>
      <c r="S33" s="235" t="s">
        <v>199</v>
      </c>
      <c r="U33" s="336"/>
    </row>
    <row r="34" spans="17:21">
      <c r="Q34">
        <v>2400</v>
      </c>
      <c r="S34" t="s">
        <v>493</v>
      </c>
    </row>
    <row r="35" spans="17:21">
      <c r="Q35">
        <v>6300</v>
      </c>
      <c r="S35" t="s">
        <v>527</v>
      </c>
      <c r="U35" s="336"/>
    </row>
    <row r="36" spans="17:21">
      <c r="Q36" s="336"/>
      <c r="S36" t="s">
        <v>528</v>
      </c>
    </row>
    <row r="37" spans="17:21">
      <c r="Q37">
        <v>2</v>
      </c>
      <c r="S37" t="s">
        <v>88</v>
      </c>
    </row>
    <row r="38" spans="17:21">
      <c r="Q38">
        <v>22</v>
      </c>
      <c r="S38" t="s">
        <v>89</v>
      </c>
    </row>
    <row r="39" spans="17:21">
      <c r="Q39">
        <v>1</v>
      </c>
      <c r="S39" t="s">
        <v>199</v>
      </c>
    </row>
    <row r="40" spans="17:21">
      <c r="Q40" s="15"/>
      <c r="R40" s="15"/>
    </row>
    <row r="41" spans="17:21">
      <c r="Q41" s="15"/>
      <c r="R41" s="15"/>
    </row>
    <row r="43" spans="17:21">
      <c r="Q43" s="15"/>
      <c r="R43" s="15"/>
    </row>
    <row r="44" spans="17:21">
      <c r="Q44" s="336"/>
    </row>
    <row r="45" spans="17:21">
      <c r="Q45" s="15"/>
      <c r="R45" s="15"/>
    </row>
    <row r="47" spans="17:21">
      <c r="Q47" s="336"/>
    </row>
    <row r="50" spans="17:17">
      <c r="Q50" s="336"/>
    </row>
    <row r="51" spans="17:17">
      <c r="Q51" s="336"/>
    </row>
    <row r="52" spans="17:17">
      <c r="Q52" s="336"/>
    </row>
    <row r="54" spans="17:17">
      <c r="Q54" s="336"/>
    </row>
  </sheetData>
  <mergeCells count="5">
    <mergeCell ref="N1:S1"/>
    <mergeCell ref="A1:A2"/>
    <mergeCell ref="B1:D1"/>
    <mergeCell ref="E1:I1"/>
    <mergeCell ref="J1:M1"/>
  </mergeCells>
  <phoneticPr fontId="5" type="noConversion"/>
  <pageMargins left="0.7" right="0.7" top="0.75" bottom="0.75" header="0.3" footer="0.3"/>
  <pageSetup paperSize="9" orientation="portrait" r:id="rId1"/>
  <ignoredErrors>
    <ignoredError sqref="K9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opLeftCell="I1" workbookViewId="0">
      <selection activeCell="V13" sqref="V13"/>
    </sheetView>
  </sheetViews>
  <sheetFormatPr defaultRowHeight="14.25"/>
  <cols>
    <col min="1" max="1" width="3" style="333" bestFit="1" customWidth="1"/>
    <col min="2" max="2" width="30.125" style="333" customWidth="1"/>
    <col min="3" max="3" width="11.5" style="333" customWidth="1"/>
    <col min="4" max="4" width="16.125" style="333" customWidth="1"/>
    <col min="5" max="5" width="3.875" style="333" customWidth="1"/>
    <col min="6" max="6" width="7.375" style="333" customWidth="1"/>
    <col min="7" max="7" width="9" style="333"/>
    <col min="8" max="8" width="23.875" style="333" customWidth="1"/>
    <col min="9" max="9" width="35.375" style="333" customWidth="1"/>
    <col min="10" max="10" width="14.875" style="333" customWidth="1"/>
    <col min="11" max="11" width="8.125" style="333" customWidth="1"/>
    <col min="12" max="12" width="6.875" style="333" customWidth="1"/>
    <col min="13" max="13" width="10.5" style="333" customWidth="1"/>
    <col min="14" max="14" width="19.125" style="333" customWidth="1"/>
    <col min="15" max="15" width="12.25" style="333" customWidth="1"/>
    <col min="16" max="18" width="9" style="333"/>
    <col min="19" max="19" width="11" style="333" customWidth="1"/>
    <col min="20" max="20" width="20.375" style="333" customWidth="1"/>
    <col min="21" max="21" width="17.875" style="333" customWidth="1"/>
    <col min="22" max="22" width="15.75" style="333" customWidth="1"/>
    <col min="23" max="23" width="16.25" style="333" hidden="1" customWidth="1"/>
    <col min="24" max="16384" width="9" style="333"/>
  </cols>
  <sheetData>
    <row r="1" spans="1:23" s="334" customFormat="1">
      <c r="A1" s="405" t="s">
        <v>16</v>
      </c>
      <c r="B1" s="407" t="s">
        <v>15</v>
      </c>
      <c r="C1" s="408"/>
      <c r="D1" s="409"/>
      <c r="E1" s="407" t="s">
        <v>14</v>
      </c>
      <c r="F1" s="408"/>
      <c r="G1" s="408"/>
      <c r="H1" s="408"/>
      <c r="I1" s="409"/>
      <c r="J1" s="407" t="s">
        <v>13</v>
      </c>
      <c r="K1" s="408"/>
      <c r="L1" s="408"/>
      <c r="M1" s="409"/>
      <c r="N1" s="407" t="s">
        <v>12</v>
      </c>
      <c r="O1" s="408"/>
      <c r="P1" s="408"/>
      <c r="Q1" s="408"/>
      <c r="R1" s="409"/>
    </row>
    <row r="2" spans="1:23" s="334" customFormat="1" ht="59.25" customHeight="1">
      <c r="A2" s="406"/>
      <c r="B2" s="387" t="s">
        <v>11</v>
      </c>
      <c r="C2" s="335" t="s">
        <v>10</v>
      </c>
      <c r="D2" s="387" t="s">
        <v>6</v>
      </c>
      <c r="E2" s="387" t="s">
        <v>5</v>
      </c>
      <c r="F2" s="387" t="s">
        <v>4</v>
      </c>
      <c r="G2" s="387" t="s">
        <v>9</v>
      </c>
      <c r="H2" s="387" t="s">
        <v>8</v>
      </c>
      <c r="I2" s="387" t="s">
        <v>7</v>
      </c>
      <c r="J2" s="335" t="s">
        <v>6</v>
      </c>
      <c r="K2" s="335" t="s">
        <v>5</v>
      </c>
      <c r="L2" s="335" t="s">
        <v>4</v>
      </c>
      <c r="M2" s="335" t="s">
        <v>3</v>
      </c>
      <c r="N2" s="387" t="s">
        <v>17</v>
      </c>
      <c r="O2" s="387" t="s">
        <v>2</v>
      </c>
      <c r="P2" s="387" t="s">
        <v>1</v>
      </c>
      <c r="Q2" s="387" t="s">
        <v>552</v>
      </c>
      <c r="R2" s="387" t="s">
        <v>0</v>
      </c>
      <c r="S2" s="340" t="s">
        <v>153</v>
      </c>
      <c r="T2" s="340" t="s">
        <v>156</v>
      </c>
      <c r="U2" s="341" t="s">
        <v>157</v>
      </c>
      <c r="V2" s="341" t="s">
        <v>636</v>
      </c>
      <c r="W2" s="341" t="s">
        <v>159</v>
      </c>
    </row>
    <row r="3" spans="1:23" ht="15">
      <c r="A3" s="30">
        <v>1</v>
      </c>
      <c r="B3" s="31" t="s">
        <v>176</v>
      </c>
      <c r="C3" s="88" t="s">
        <v>22</v>
      </c>
      <c r="D3" s="31" t="s">
        <v>188</v>
      </c>
      <c r="E3" s="31">
        <v>15</v>
      </c>
      <c r="F3" s="31" t="s">
        <v>20</v>
      </c>
      <c r="G3" s="31" t="s">
        <v>21</v>
      </c>
      <c r="H3" s="88" t="s">
        <v>228</v>
      </c>
      <c r="I3" s="32" t="s">
        <v>80</v>
      </c>
      <c r="J3" s="30" t="s">
        <v>195</v>
      </c>
      <c r="K3" s="30">
        <v>12</v>
      </c>
      <c r="L3" s="30" t="s">
        <v>20</v>
      </c>
      <c r="M3" s="30" t="s">
        <v>21</v>
      </c>
      <c r="N3" s="218" t="s">
        <v>324</v>
      </c>
      <c r="O3" s="90">
        <v>3309514</v>
      </c>
      <c r="P3" s="30">
        <v>19</v>
      </c>
      <c r="Q3" s="289">
        <v>5679</v>
      </c>
      <c r="R3" s="30" t="s">
        <v>89</v>
      </c>
      <c r="S3" s="5" t="s">
        <v>154</v>
      </c>
      <c r="T3" s="304" t="s">
        <v>554</v>
      </c>
      <c r="U3" s="339" t="s">
        <v>555</v>
      </c>
      <c r="W3" s="87"/>
    </row>
    <row r="4" spans="1:23" ht="15">
      <c r="A4" s="30">
        <v>2</v>
      </c>
      <c r="B4" s="31" t="s">
        <v>176</v>
      </c>
      <c r="C4" s="89" t="s">
        <v>22</v>
      </c>
      <c r="D4" s="31" t="s">
        <v>188</v>
      </c>
      <c r="E4" s="30">
        <v>15</v>
      </c>
      <c r="F4" s="30" t="s">
        <v>20</v>
      </c>
      <c r="G4" s="30" t="s">
        <v>21</v>
      </c>
      <c r="H4" s="109" t="s">
        <v>228</v>
      </c>
      <c r="I4" s="32" t="s">
        <v>196</v>
      </c>
      <c r="J4" s="30" t="s">
        <v>195</v>
      </c>
      <c r="K4" s="30">
        <v>12</v>
      </c>
      <c r="L4" s="30" t="s">
        <v>20</v>
      </c>
      <c r="M4" s="30" t="s">
        <v>21</v>
      </c>
      <c r="N4" s="218" t="s">
        <v>325</v>
      </c>
      <c r="O4" s="90">
        <v>10352586</v>
      </c>
      <c r="P4" s="30">
        <v>5</v>
      </c>
      <c r="Q4" s="289">
        <v>9420</v>
      </c>
      <c r="R4" s="30" t="s">
        <v>89</v>
      </c>
      <c r="S4" s="5" t="s">
        <v>154</v>
      </c>
      <c r="T4" s="304" t="s">
        <v>554</v>
      </c>
      <c r="U4" s="339" t="s">
        <v>555</v>
      </c>
      <c r="W4" s="87"/>
    </row>
    <row r="5" spans="1:23" ht="15">
      <c r="A5" s="30">
        <v>3</v>
      </c>
      <c r="B5" s="31" t="s">
        <v>176</v>
      </c>
      <c r="C5" s="88" t="s">
        <v>22</v>
      </c>
      <c r="D5" s="31" t="s">
        <v>188</v>
      </c>
      <c r="E5" s="31">
        <v>15</v>
      </c>
      <c r="F5" s="31" t="s">
        <v>20</v>
      </c>
      <c r="G5" s="30" t="s">
        <v>21</v>
      </c>
      <c r="H5" s="109" t="s">
        <v>228</v>
      </c>
      <c r="I5" s="32" t="s">
        <v>363</v>
      </c>
      <c r="J5" s="30" t="s">
        <v>197</v>
      </c>
      <c r="K5" s="34">
        <v>35</v>
      </c>
      <c r="L5" s="30" t="s">
        <v>20</v>
      </c>
      <c r="M5" s="30" t="s">
        <v>21</v>
      </c>
      <c r="N5" s="218" t="s">
        <v>326</v>
      </c>
      <c r="O5" s="91">
        <v>13574409</v>
      </c>
      <c r="P5" s="30">
        <v>10</v>
      </c>
      <c r="Q5" s="289">
        <v>3771</v>
      </c>
      <c r="R5" s="30" t="s">
        <v>89</v>
      </c>
      <c r="S5" s="5" t="s">
        <v>154</v>
      </c>
      <c r="T5" s="304" t="s">
        <v>554</v>
      </c>
      <c r="U5" s="339" t="s">
        <v>555</v>
      </c>
      <c r="V5" s="27"/>
      <c r="W5" s="87"/>
    </row>
    <row r="6" spans="1:23" ht="15">
      <c r="A6" s="30">
        <v>4</v>
      </c>
      <c r="B6" s="31" t="s">
        <v>176</v>
      </c>
      <c r="C6" s="89" t="s">
        <v>22</v>
      </c>
      <c r="D6" s="31" t="s">
        <v>188</v>
      </c>
      <c r="E6" s="30">
        <v>15</v>
      </c>
      <c r="F6" s="30" t="s">
        <v>20</v>
      </c>
      <c r="G6" s="30" t="s">
        <v>21</v>
      </c>
      <c r="H6" s="109" t="s">
        <v>228</v>
      </c>
      <c r="I6" s="32" t="s">
        <v>80</v>
      </c>
      <c r="J6" s="30" t="s">
        <v>188</v>
      </c>
      <c r="K6" s="33" t="s">
        <v>198</v>
      </c>
      <c r="L6" s="30" t="s">
        <v>20</v>
      </c>
      <c r="M6" s="30" t="s">
        <v>21</v>
      </c>
      <c r="N6" s="219" t="s">
        <v>529</v>
      </c>
      <c r="O6" s="90">
        <v>12616965</v>
      </c>
      <c r="P6" s="30">
        <v>35</v>
      </c>
      <c r="Q6" s="289">
        <v>42313</v>
      </c>
      <c r="R6" s="30" t="s">
        <v>89</v>
      </c>
      <c r="S6" s="5" t="s">
        <v>154</v>
      </c>
      <c r="T6" s="304" t="s">
        <v>554</v>
      </c>
      <c r="U6" s="339" t="s">
        <v>555</v>
      </c>
      <c r="V6" s="27"/>
      <c r="W6" s="87"/>
    </row>
    <row r="7" spans="1:23" ht="15">
      <c r="A7" s="30">
        <v>5</v>
      </c>
      <c r="B7" s="31" t="s">
        <v>176</v>
      </c>
      <c r="C7" s="88" t="s">
        <v>22</v>
      </c>
      <c r="D7" s="31" t="s">
        <v>188</v>
      </c>
      <c r="E7" s="31">
        <v>15</v>
      </c>
      <c r="F7" s="30" t="s">
        <v>20</v>
      </c>
      <c r="G7" s="30" t="s">
        <v>21</v>
      </c>
      <c r="H7" s="109" t="s">
        <v>228</v>
      </c>
      <c r="I7" s="32" t="s">
        <v>187</v>
      </c>
      <c r="J7" s="30" t="s">
        <v>539</v>
      </c>
      <c r="K7" s="33" t="s">
        <v>540</v>
      </c>
      <c r="L7" s="30" t="s">
        <v>20</v>
      </c>
      <c r="M7" s="30" t="s">
        <v>21</v>
      </c>
      <c r="N7" s="393" t="s">
        <v>541</v>
      </c>
      <c r="O7" s="90"/>
      <c r="P7" s="30">
        <v>7</v>
      </c>
      <c r="Q7" s="289">
        <v>4953</v>
      </c>
      <c r="R7" s="30" t="s">
        <v>89</v>
      </c>
      <c r="S7" s="5" t="s">
        <v>154</v>
      </c>
      <c r="T7" s="304" t="s">
        <v>554</v>
      </c>
      <c r="U7" s="339" t="s">
        <v>555</v>
      </c>
      <c r="V7" s="27"/>
      <c r="W7" s="87"/>
    </row>
    <row r="9" spans="1:23" ht="15">
      <c r="P9" s="344"/>
      <c r="Q9" s="223"/>
      <c r="R9" s="344"/>
    </row>
    <row r="10" spans="1:23" ht="15">
      <c r="P10" s="344"/>
      <c r="Q10" s="223"/>
      <c r="R10" s="224"/>
    </row>
    <row r="11" spans="1:23">
      <c r="P11" s="344"/>
      <c r="Q11" s="344"/>
      <c r="R11" s="344"/>
    </row>
    <row r="12" spans="1:23">
      <c r="P12" s="344"/>
      <c r="Q12" s="344"/>
      <c r="R12" s="344"/>
    </row>
    <row r="13" spans="1:23" ht="15">
      <c r="P13" s="344"/>
      <c r="Q13" s="223"/>
      <c r="R13" s="224"/>
      <c r="T13" s="336"/>
    </row>
    <row r="14" spans="1:23" ht="15">
      <c r="P14" s="344"/>
      <c r="Q14" s="223"/>
      <c r="R14" s="224"/>
      <c r="S14" s="336"/>
    </row>
    <row r="15" spans="1:23" ht="15">
      <c r="O15" s="336"/>
      <c r="P15" s="344"/>
      <c r="Q15" s="223"/>
      <c r="R15" s="224"/>
    </row>
    <row r="16" spans="1:23">
      <c r="P16" s="344"/>
      <c r="Q16" s="344"/>
      <c r="R16" s="344"/>
      <c r="T16" s="336"/>
    </row>
    <row r="17" spans="16:20">
      <c r="P17" s="344"/>
      <c r="Q17" s="225"/>
      <c r="R17" s="344"/>
      <c r="T17" s="336"/>
    </row>
    <row r="18" spans="16:20">
      <c r="P18" s="344"/>
      <c r="Q18" s="225"/>
      <c r="R18" s="344"/>
    </row>
    <row r="19" spans="16:20">
      <c r="P19" s="344"/>
      <c r="Q19" s="344"/>
      <c r="R19" s="344"/>
    </row>
    <row r="20" spans="16:20">
      <c r="P20" s="344"/>
      <c r="Q20" s="344"/>
      <c r="R20" s="344"/>
    </row>
    <row r="21" spans="16:20">
      <c r="P21" s="344"/>
      <c r="Q21" s="344"/>
      <c r="R21" s="344"/>
    </row>
    <row r="22" spans="16:20">
      <c r="P22" s="344"/>
      <c r="Q22" s="344"/>
      <c r="R22" s="344"/>
    </row>
    <row r="24" spans="16:20">
      <c r="Q24" s="336"/>
    </row>
    <row r="25" spans="16:20">
      <c r="Q25" s="336"/>
      <c r="R25" s="344"/>
    </row>
    <row r="26" spans="16:20">
      <c r="Q26" s="336"/>
      <c r="R26" s="344"/>
    </row>
    <row r="27" spans="16:20">
      <c r="Q27" s="336"/>
      <c r="R27" s="344"/>
    </row>
    <row r="28" spans="16:20">
      <c r="Q28" s="336"/>
      <c r="R28" s="344"/>
    </row>
    <row r="29" spans="16:20">
      <c r="Q29" s="336"/>
      <c r="R29" s="344"/>
      <c r="S29" s="336"/>
      <c r="T29" s="336"/>
    </row>
    <row r="30" spans="16:20">
      <c r="Q30" s="336"/>
      <c r="R30" s="344"/>
    </row>
    <row r="31" spans="16:20">
      <c r="Q31" s="336"/>
      <c r="R31" s="344"/>
    </row>
    <row r="32" spans="16:20">
      <c r="Q32" s="336"/>
      <c r="R32" s="344"/>
    </row>
    <row r="33" spans="17:18">
      <c r="Q33" s="336"/>
      <c r="R33" s="344"/>
    </row>
    <row r="34" spans="17:18">
      <c r="Q34" s="336"/>
      <c r="R34" s="344"/>
    </row>
    <row r="35" spans="17:18">
      <c r="Q35" s="336"/>
      <c r="R35" s="344"/>
    </row>
    <row r="36" spans="17:18">
      <c r="Q36" s="336"/>
      <c r="R36" s="344"/>
    </row>
    <row r="37" spans="17:18">
      <c r="Q37" s="336"/>
      <c r="R37" s="344"/>
    </row>
    <row r="38" spans="17:18">
      <c r="Q38" s="336"/>
      <c r="R38" s="344"/>
    </row>
    <row r="39" spans="17:18">
      <c r="Q39" s="336"/>
      <c r="R39" s="344"/>
    </row>
    <row r="40" spans="17:18">
      <c r="Q40" s="336"/>
      <c r="R40" s="344"/>
    </row>
    <row r="41" spans="17:18">
      <c r="Q41" s="336"/>
      <c r="R41" s="344"/>
    </row>
    <row r="42" spans="17:18">
      <c r="Q42" s="336"/>
      <c r="R42" s="344"/>
    </row>
    <row r="43" spans="17:18">
      <c r="Q43" s="336"/>
    </row>
    <row r="44" spans="17:18">
      <c r="Q44" s="336"/>
    </row>
    <row r="45" spans="17:18">
      <c r="Q45" s="336"/>
    </row>
    <row r="48" spans="17:18">
      <c r="Q48" s="336">
        <f>Q43+Q44+Q45</f>
        <v>0</v>
      </c>
    </row>
    <row r="49" spans="16:17">
      <c r="Q49" s="336"/>
    </row>
    <row r="61" spans="16:17">
      <c r="P61" s="333" t="s">
        <v>711</v>
      </c>
      <c r="Q61" s="333">
        <v>6267</v>
      </c>
    </row>
    <row r="62" spans="16:17">
      <c r="P62" s="333" t="s">
        <v>712</v>
      </c>
      <c r="Q62" s="333">
        <v>5227</v>
      </c>
    </row>
    <row r="63" spans="16:17">
      <c r="P63" s="333" t="s">
        <v>713</v>
      </c>
      <c r="Q63" s="333">
        <v>7521</v>
      </c>
    </row>
    <row r="64" spans="16:17">
      <c r="P64" s="333" t="s">
        <v>714</v>
      </c>
    </row>
    <row r="65" spans="16:19">
      <c r="P65" s="333" t="s">
        <v>715</v>
      </c>
      <c r="Q65" s="333">
        <v>6677</v>
      </c>
    </row>
    <row r="66" spans="16:19">
      <c r="P66" s="333" t="s">
        <v>716</v>
      </c>
    </row>
    <row r="67" spans="16:19">
      <c r="P67" s="333" t="s">
        <v>717</v>
      </c>
      <c r="Q67" s="333">
        <v>9360</v>
      </c>
    </row>
    <row r="68" spans="16:19">
      <c r="Q68" s="333">
        <f>SUM(Q61:Q67)</f>
        <v>35052</v>
      </c>
      <c r="R68" s="333">
        <f>Q68/5</f>
        <v>7010.4</v>
      </c>
      <c r="S68" s="333">
        <f>R68*12</f>
        <v>84124.799999999988</v>
      </c>
    </row>
  </sheetData>
  <mergeCells count="5">
    <mergeCell ref="A1:A2"/>
    <mergeCell ref="B1:D1"/>
    <mergeCell ref="E1:I1"/>
    <mergeCell ref="J1:M1"/>
    <mergeCell ref="N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6"/>
  <sheetViews>
    <sheetView topLeftCell="G1" workbookViewId="0">
      <selection activeCell="I31" sqref="I31"/>
    </sheetView>
  </sheetViews>
  <sheetFormatPr defaultRowHeight="14.25"/>
  <cols>
    <col min="1" max="1" width="3" bestFit="1" customWidth="1"/>
    <col min="2" max="2" width="30.125" customWidth="1"/>
    <col min="3" max="3" width="11.5" customWidth="1"/>
    <col min="4" max="4" width="16.125" customWidth="1"/>
    <col min="5" max="5" width="3.875" customWidth="1"/>
    <col min="6" max="6" width="7.375" customWidth="1"/>
    <col min="8" max="8" width="23.875" customWidth="1"/>
    <col min="9" max="9" width="35.375" customWidth="1"/>
    <col min="10" max="10" width="14.875" customWidth="1"/>
    <col min="11" max="11" width="8.125" customWidth="1"/>
    <col min="12" max="12" width="6.875" customWidth="1"/>
    <col min="13" max="13" width="10.5" customWidth="1"/>
    <col min="14" max="14" width="19.125" customWidth="1"/>
    <col min="15" max="15" width="12.25" customWidth="1"/>
    <col min="19" max="19" width="11" customWidth="1"/>
    <col min="20" max="20" width="20.375" customWidth="1"/>
    <col min="21" max="21" width="17.875" customWidth="1"/>
    <col min="22" max="22" width="15.75" customWidth="1"/>
    <col min="23" max="23" width="16.25" hidden="1" customWidth="1"/>
  </cols>
  <sheetData>
    <row r="1" spans="1:23" s="1" customFormat="1">
      <c r="A1" s="405" t="s">
        <v>16</v>
      </c>
      <c r="B1" s="407" t="s">
        <v>15</v>
      </c>
      <c r="C1" s="408"/>
      <c r="D1" s="409"/>
      <c r="E1" s="407" t="s">
        <v>14</v>
      </c>
      <c r="F1" s="408"/>
      <c r="G1" s="408"/>
      <c r="H1" s="408"/>
      <c r="I1" s="409"/>
      <c r="J1" s="407" t="s">
        <v>13</v>
      </c>
      <c r="K1" s="408"/>
      <c r="L1" s="408"/>
      <c r="M1" s="409"/>
      <c r="N1" s="407" t="s">
        <v>12</v>
      </c>
      <c r="O1" s="408"/>
      <c r="P1" s="408"/>
      <c r="Q1" s="408"/>
      <c r="R1" s="409"/>
    </row>
    <row r="2" spans="1:23" s="1" customFormat="1" ht="59.25" customHeight="1">
      <c r="A2" s="406"/>
      <c r="B2" s="3" t="s">
        <v>11</v>
      </c>
      <c r="C2" s="4" t="s">
        <v>10</v>
      </c>
      <c r="D2" s="3" t="s">
        <v>6</v>
      </c>
      <c r="E2" s="3" t="s">
        <v>5</v>
      </c>
      <c r="F2" s="3" t="s">
        <v>4</v>
      </c>
      <c r="G2" s="3" t="s">
        <v>9</v>
      </c>
      <c r="H2" s="3" t="s">
        <v>8</v>
      </c>
      <c r="I2" s="3" t="s">
        <v>7</v>
      </c>
      <c r="J2" s="4" t="s">
        <v>6</v>
      </c>
      <c r="K2" s="4" t="s">
        <v>5</v>
      </c>
      <c r="L2" s="4" t="s">
        <v>4</v>
      </c>
      <c r="M2" s="4" t="s">
        <v>3</v>
      </c>
      <c r="N2" s="3" t="s">
        <v>17</v>
      </c>
      <c r="O2" s="3" t="s">
        <v>2</v>
      </c>
      <c r="P2" s="3" t="s">
        <v>1</v>
      </c>
      <c r="Q2" s="3" t="s">
        <v>552</v>
      </c>
      <c r="R2" s="3" t="s">
        <v>0</v>
      </c>
      <c r="S2" s="22" t="s">
        <v>153</v>
      </c>
      <c r="T2" s="22" t="s">
        <v>156</v>
      </c>
      <c r="U2" s="23" t="s">
        <v>157</v>
      </c>
      <c r="V2" s="23" t="s">
        <v>636</v>
      </c>
      <c r="W2" s="23" t="s">
        <v>159</v>
      </c>
    </row>
    <row r="3" spans="1:23" ht="14.25" customHeight="1">
      <c r="A3" s="35">
        <v>1</v>
      </c>
      <c r="B3" s="35" t="s">
        <v>177</v>
      </c>
      <c r="C3" s="37" t="s">
        <v>22</v>
      </c>
      <c r="D3" s="35" t="s">
        <v>189</v>
      </c>
      <c r="E3" s="36">
        <v>38</v>
      </c>
      <c r="F3" s="35" t="s">
        <v>169</v>
      </c>
      <c r="G3" s="35" t="s">
        <v>21</v>
      </c>
      <c r="H3" s="136" t="s">
        <v>358</v>
      </c>
      <c r="I3" s="35" t="s">
        <v>80</v>
      </c>
      <c r="J3" s="35" t="str">
        <f>D3</f>
        <v>ZYGMUNTOWSKA</v>
      </c>
      <c r="K3" s="35">
        <f>E3</f>
        <v>38</v>
      </c>
      <c r="L3" s="35" t="s">
        <v>20</v>
      </c>
      <c r="M3" s="35" t="s">
        <v>21</v>
      </c>
      <c r="N3" s="115" t="s">
        <v>327</v>
      </c>
      <c r="O3" s="39" t="s">
        <v>229</v>
      </c>
      <c r="P3" s="35">
        <v>26</v>
      </c>
      <c r="Q3" s="293">
        <v>38400</v>
      </c>
      <c r="R3" s="35" t="s">
        <v>89</v>
      </c>
      <c r="S3" s="5" t="s">
        <v>154</v>
      </c>
      <c r="T3" s="304" t="s">
        <v>554</v>
      </c>
      <c r="U3" s="17" t="s">
        <v>555</v>
      </c>
      <c r="V3" s="27"/>
      <c r="W3" s="25"/>
    </row>
    <row r="4" spans="1:23" ht="14.25" customHeight="1">
      <c r="A4" s="35">
        <v>2</v>
      </c>
      <c r="B4" s="35" t="s">
        <v>178</v>
      </c>
      <c r="C4" s="37" t="s">
        <v>22</v>
      </c>
      <c r="D4" s="38" t="s">
        <v>190</v>
      </c>
      <c r="E4" s="35">
        <v>8</v>
      </c>
      <c r="F4" s="38" t="s">
        <v>20</v>
      </c>
      <c r="G4" s="38" t="s">
        <v>21</v>
      </c>
      <c r="H4" s="110" t="s">
        <v>243</v>
      </c>
      <c r="I4" s="35" t="s">
        <v>80</v>
      </c>
      <c r="J4" s="35" t="str">
        <f t="shared" ref="J4:K21" si="0">D4</f>
        <v>BORZYMOWSKIEGO</v>
      </c>
      <c r="K4" s="35">
        <f t="shared" ref="K4:K12" si="1">E4</f>
        <v>8</v>
      </c>
      <c r="L4" s="35" t="s">
        <v>20</v>
      </c>
      <c r="M4" s="35" t="s">
        <v>21</v>
      </c>
      <c r="N4" s="39" t="s">
        <v>343</v>
      </c>
      <c r="O4" s="39" t="s">
        <v>230</v>
      </c>
      <c r="P4" s="35">
        <v>40</v>
      </c>
      <c r="Q4" s="293">
        <v>22300</v>
      </c>
      <c r="R4" s="35" t="s">
        <v>89</v>
      </c>
      <c r="S4" s="5" t="s">
        <v>154</v>
      </c>
      <c r="T4" s="304" t="s">
        <v>554</v>
      </c>
      <c r="U4" s="17" t="s">
        <v>555</v>
      </c>
      <c r="W4" s="25"/>
    </row>
    <row r="5" spans="1:23">
      <c r="A5" s="35">
        <v>3</v>
      </c>
      <c r="B5" s="35" t="s">
        <v>179</v>
      </c>
      <c r="C5" s="37" t="s">
        <v>22</v>
      </c>
      <c r="D5" s="35" t="s">
        <v>36</v>
      </c>
      <c r="E5" s="36">
        <v>23</v>
      </c>
      <c r="F5" s="35" t="s">
        <v>20</v>
      </c>
      <c r="G5" s="35" t="s">
        <v>21</v>
      </c>
      <c r="H5" s="133" t="s">
        <v>355</v>
      </c>
      <c r="I5" s="35" t="s">
        <v>80</v>
      </c>
      <c r="J5" s="35" t="str">
        <f t="shared" si="0"/>
        <v>UNII LUBELSKIEJ</v>
      </c>
      <c r="K5" s="35">
        <f t="shared" si="1"/>
        <v>23</v>
      </c>
      <c r="L5" s="35" t="s">
        <v>20</v>
      </c>
      <c r="M5" s="35" t="s">
        <v>21</v>
      </c>
      <c r="N5" s="39" t="s">
        <v>328</v>
      </c>
      <c r="O5" s="39" t="s">
        <v>231</v>
      </c>
      <c r="P5" s="35">
        <v>39</v>
      </c>
      <c r="Q5" s="293">
        <v>19500</v>
      </c>
      <c r="R5" s="35" t="s">
        <v>89</v>
      </c>
      <c r="S5" s="5" t="s">
        <v>154</v>
      </c>
      <c r="T5" s="304" t="s">
        <v>554</v>
      </c>
      <c r="U5" s="17" t="s">
        <v>555</v>
      </c>
      <c r="W5" s="25"/>
    </row>
    <row r="6" spans="1:23">
      <c r="A6" s="35">
        <v>4</v>
      </c>
      <c r="B6" s="35" t="s">
        <v>180</v>
      </c>
      <c r="C6" s="37" t="s">
        <v>22</v>
      </c>
      <c r="D6" s="36" t="s">
        <v>191</v>
      </c>
      <c r="E6" s="36">
        <v>9</v>
      </c>
      <c r="F6" s="38" t="s">
        <v>20</v>
      </c>
      <c r="G6" s="38" t="s">
        <v>21</v>
      </c>
      <c r="H6" s="40" t="s">
        <v>232</v>
      </c>
      <c r="I6" s="35" t="s">
        <v>80</v>
      </c>
      <c r="J6" s="35" t="str">
        <f t="shared" si="0"/>
        <v>KOŚCIUSZKI</v>
      </c>
      <c r="K6" s="35">
        <f t="shared" si="1"/>
        <v>9</v>
      </c>
      <c r="L6" s="35" t="s">
        <v>20</v>
      </c>
      <c r="M6" s="35" t="s">
        <v>21</v>
      </c>
      <c r="N6" s="39" t="s">
        <v>329</v>
      </c>
      <c r="O6" s="39" t="s">
        <v>238</v>
      </c>
      <c r="P6" s="35">
        <v>39</v>
      </c>
      <c r="Q6" s="293">
        <v>15000</v>
      </c>
      <c r="R6" s="35" t="s">
        <v>89</v>
      </c>
      <c r="S6" s="5" t="s">
        <v>154</v>
      </c>
      <c r="T6" s="304" t="s">
        <v>554</v>
      </c>
      <c r="U6" s="17" t="s">
        <v>555</v>
      </c>
      <c r="W6" s="25"/>
    </row>
    <row r="7" spans="1:23">
      <c r="A7" s="35">
        <v>5</v>
      </c>
      <c r="B7" s="35" t="s">
        <v>181</v>
      </c>
      <c r="C7" s="37" t="s">
        <v>22</v>
      </c>
      <c r="D7" s="36" t="s">
        <v>41</v>
      </c>
      <c r="E7" s="36">
        <v>17</v>
      </c>
      <c r="F7" s="35" t="s">
        <v>20</v>
      </c>
      <c r="G7" s="35" t="s">
        <v>21</v>
      </c>
      <c r="H7" s="134" t="s">
        <v>353</v>
      </c>
      <c r="I7" s="35" t="s">
        <v>80</v>
      </c>
      <c r="J7" s="35" t="str">
        <f t="shared" si="0"/>
        <v>BOGUSŁAWA X</v>
      </c>
      <c r="K7" s="35">
        <f t="shared" si="1"/>
        <v>17</v>
      </c>
      <c r="L7" s="35" t="s">
        <v>20</v>
      </c>
      <c r="M7" s="35" t="s">
        <v>21</v>
      </c>
      <c r="N7" s="39" t="s">
        <v>330</v>
      </c>
      <c r="O7" s="39" t="s">
        <v>235</v>
      </c>
      <c r="P7" s="35">
        <v>39</v>
      </c>
      <c r="Q7" s="293">
        <v>16500</v>
      </c>
      <c r="R7" s="35" t="s">
        <v>89</v>
      </c>
      <c r="S7" s="5" t="s">
        <v>154</v>
      </c>
      <c r="T7" s="304" t="s">
        <v>554</v>
      </c>
      <c r="U7" s="17" t="s">
        <v>555</v>
      </c>
      <c r="W7" s="25"/>
    </row>
    <row r="8" spans="1:23">
      <c r="A8" s="35">
        <v>6</v>
      </c>
      <c r="B8" s="35" t="s">
        <v>182</v>
      </c>
      <c r="C8" s="37" t="s">
        <v>22</v>
      </c>
      <c r="D8" s="36" t="s">
        <v>192</v>
      </c>
      <c r="E8" s="36" t="s">
        <v>193</v>
      </c>
      <c r="F8" s="38" t="s">
        <v>20</v>
      </c>
      <c r="G8" s="38" t="s">
        <v>21</v>
      </c>
      <c r="H8" s="40" t="s">
        <v>233</v>
      </c>
      <c r="I8" s="35" t="s">
        <v>80</v>
      </c>
      <c r="J8" s="35" t="str">
        <f t="shared" si="0"/>
        <v>BOCIANIA</v>
      </c>
      <c r="K8" s="35" t="str">
        <f t="shared" si="1"/>
        <v>4A</v>
      </c>
      <c r="L8" s="35" t="s">
        <v>20</v>
      </c>
      <c r="M8" s="35" t="s">
        <v>21</v>
      </c>
      <c r="N8" s="39" t="s">
        <v>331</v>
      </c>
      <c r="O8" s="39" t="s">
        <v>234</v>
      </c>
      <c r="P8" s="35">
        <v>39</v>
      </c>
      <c r="Q8" s="293">
        <v>23000</v>
      </c>
      <c r="R8" s="35" t="s">
        <v>89</v>
      </c>
      <c r="S8" s="5" t="s">
        <v>154</v>
      </c>
      <c r="T8" s="304" t="s">
        <v>554</v>
      </c>
      <c r="U8" s="17" t="s">
        <v>555</v>
      </c>
      <c r="W8" s="25"/>
    </row>
    <row r="9" spans="1:23">
      <c r="A9" s="35">
        <v>7</v>
      </c>
      <c r="B9" s="35" t="s">
        <v>183</v>
      </c>
      <c r="C9" s="37" t="s">
        <v>22</v>
      </c>
      <c r="D9" s="36" t="s">
        <v>188</v>
      </c>
      <c r="E9" s="36">
        <v>4</v>
      </c>
      <c r="F9" s="35" t="s">
        <v>20</v>
      </c>
      <c r="G9" s="35" t="s">
        <v>21</v>
      </c>
      <c r="H9" s="111" t="s">
        <v>236</v>
      </c>
      <c r="I9" s="35" t="s">
        <v>80</v>
      </c>
      <c r="J9" s="35" t="str">
        <f t="shared" si="0"/>
        <v>OKOPOWA</v>
      </c>
      <c r="K9" s="35">
        <f t="shared" si="1"/>
        <v>4</v>
      </c>
      <c r="L9" s="35" t="s">
        <v>20</v>
      </c>
      <c r="M9" s="35" t="s">
        <v>21</v>
      </c>
      <c r="N9" s="114" t="s">
        <v>344</v>
      </c>
      <c r="O9" s="39" t="s">
        <v>364</v>
      </c>
      <c r="P9" s="35">
        <v>26</v>
      </c>
      <c r="Q9" s="293">
        <v>22000</v>
      </c>
      <c r="R9" s="35" t="s">
        <v>199</v>
      </c>
      <c r="S9" s="5" t="s">
        <v>154</v>
      </c>
      <c r="T9" s="304" t="s">
        <v>554</v>
      </c>
      <c r="U9" s="17" t="s">
        <v>555</v>
      </c>
      <c r="W9" s="25"/>
    </row>
    <row r="10" spans="1:23" ht="15" thickBot="1">
      <c r="A10" s="35">
        <v>8</v>
      </c>
      <c r="B10" s="41" t="s">
        <v>194</v>
      </c>
      <c r="C10" s="37" t="s">
        <v>22</v>
      </c>
      <c r="D10" s="41" t="s">
        <v>41</v>
      </c>
      <c r="E10" s="41">
        <v>18</v>
      </c>
      <c r="F10" s="42" t="s">
        <v>20</v>
      </c>
      <c r="G10" s="42" t="s">
        <v>21</v>
      </c>
      <c r="H10" s="135" t="s">
        <v>356</v>
      </c>
      <c r="I10" s="36" t="s">
        <v>80</v>
      </c>
      <c r="J10" s="36" t="str">
        <f t="shared" si="0"/>
        <v>BOGUSŁAWA X</v>
      </c>
      <c r="K10" s="36">
        <f t="shared" si="1"/>
        <v>18</v>
      </c>
      <c r="L10" s="36" t="s">
        <v>20</v>
      </c>
      <c r="M10" s="36" t="s">
        <v>21</v>
      </c>
      <c r="N10" s="45" t="s">
        <v>332</v>
      </c>
      <c r="O10" s="45" t="s">
        <v>237</v>
      </c>
      <c r="P10" s="41">
        <v>39</v>
      </c>
      <c r="Q10" s="300">
        <v>19727</v>
      </c>
      <c r="R10" s="41" t="s">
        <v>89</v>
      </c>
      <c r="S10" s="5" t="s">
        <v>154</v>
      </c>
      <c r="T10" s="304" t="s">
        <v>554</v>
      </c>
      <c r="U10" s="17" t="s">
        <v>555</v>
      </c>
      <c r="W10" s="25"/>
    </row>
    <row r="11" spans="1:23" s="43" customFormat="1" ht="14.25" customHeight="1">
      <c r="A11" s="52">
        <v>9</v>
      </c>
      <c r="B11" s="53" t="s">
        <v>201</v>
      </c>
      <c r="C11" s="54" t="s">
        <v>22</v>
      </c>
      <c r="D11" s="53" t="s">
        <v>207</v>
      </c>
      <c r="E11" s="53">
        <v>9</v>
      </c>
      <c r="F11" s="55" t="s">
        <v>20</v>
      </c>
      <c r="G11" s="53" t="s">
        <v>21</v>
      </c>
      <c r="H11" s="254" t="s">
        <v>543</v>
      </c>
      <c r="I11" s="56" t="s">
        <v>80</v>
      </c>
      <c r="J11" s="56" t="str">
        <f t="shared" si="0"/>
        <v xml:space="preserve">POZNAŃSKA </v>
      </c>
      <c r="K11" s="56">
        <f t="shared" si="1"/>
        <v>9</v>
      </c>
      <c r="L11" s="56" t="s">
        <v>20</v>
      </c>
      <c r="M11" s="56" t="s">
        <v>21</v>
      </c>
      <c r="N11" s="57" t="s">
        <v>333</v>
      </c>
      <c r="O11" s="57" t="s">
        <v>223</v>
      </c>
      <c r="P11" s="56">
        <v>33</v>
      </c>
      <c r="Q11" s="296">
        <v>69000</v>
      </c>
      <c r="R11" s="58" t="s">
        <v>88</v>
      </c>
      <c r="S11" s="5" t="s">
        <v>154</v>
      </c>
      <c r="T11" s="304" t="s">
        <v>554</v>
      </c>
      <c r="U11" s="17" t="s">
        <v>555</v>
      </c>
      <c r="W11" s="44"/>
    </row>
    <row r="12" spans="1:23" s="43" customFormat="1">
      <c r="A12" s="59">
        <v>10</v>
      </c>
      <c r="B12" s="60" t="s">
        <v>201</v>
      </c>
      <c r="C12" s="184" t="s">
        <v>22</v>
      </c>
      <c r="D12" s="60" t="s">
        <v>207</v>
      </c>
      <c r="E12" s="60">
        <v>9</v>
      </c>
      <c r="F12" s="62" t="s">
        <v>20</v>
      </c>
      <c r="G12" s="60" t="s">
        <v>21</v>
      </c>
      <c r="H12" s="254" t="s">
        <v>543</v>
      </c>
      <c r="I12" s="66" t="s">
        <v>80</v>
      </c>
      <c r="J12" s="63" t="str">
        <f t="shared" si="0"/>
        <v xml:space="preserve">POZNAŃSKA </v>
      </c>
      <c r="K12" s="63">
        <f t="shared" si="1"/>
        <v>9</v>
      </c>
      <c r="L12" s="63" t="s">
        <v>20</v>
      </c>
      <c r="M12" s="63" t="s">
        <v>21</v>
      </c>
      <c r="N12" s="64" t="s">
        <v>334</v>
      </c>
      <c r="O12" s="64" t="s">
        <v>222</v>
      </c>
      <c r="P12" s="63">
        <v>27</v>
      </c>
      <c r="Q12" s="297">
        <v>30000</v>
      </c>
      <c r="R12" s="65" t="s">
        <v>89</v>
      </c>
      <c r="S12" s="5" t="s">
        <v>154</v>
      </c>
      <c r="T12" s="304" t="s">
        <v>554</v>
      </c>
      <c r="U12" s="17" t="s">
        <v>555</v>
      </c>
      <c r="W12" s="44"/>
    </row>
    <row r="13" spans="1:23" s="43" customFormat="1">
      <c r="A13" s="59">
        <v>11</v>
      </c>
      <c r="B13" s="60" t="s">
        <v>201</v>
      </c>
      <c r="C13" s="61" t="s">
        <v>22</v>
      </c>
      <c r="D13" s="60" t="s">
        <v>207</v>
      </c>
      <c r="E13" s="60">
        <v>9</v>
      </c>
      <c r="F13" s="66" t="s">
        <v>20</v>
      </c>
      <c r="G13" s="60" t="s">
        <v>21</v>
      </c>
      <c r="H13" s="254" t="s">
        <v>543</v>
      </c>
      <c r="I13" s="66" t="s">
        <v>80</v>
      </c>
      <c r="J13" s="63" t="s">
        <v>210</v>
      </c>
      <c r="K13" s="63" t="s">
        <v>219</v>
      </c>
      <c r="L13" s="63" t="s">
        <v>20</v>
      </c>
      <c r="M13" s="63" t="s">
        <v>21</v>
      </c>
      <c r="N13" s="64" t="s">
        <v>335</v>
      </c>
      <c r="O13" s="64" t="s">
        <v>221</v>
      </c>
      <c r="P13" s="63">
        <v>5</v>
      </c>
      <c r="Q13" s="297">
        <v>7000</v>
      </c>
      <c r="R13" s="65" t="s">
        <v>89</v>
      </c>
      <c r="S13" s="5" t="s">
        <v>154</v>
      </c>
      <c r="T13" s="304" t="s">
        <v>554</v>
      </c>
      <c r="U13" s="17" t="s">
        <v>555</v>
      </c>
      <c r="W13" s="44"/>
    </row>
    <row r="14" spans="1:23" s="43" customFormat="1" ht="15" thickBot="1">
      <c r="A14" s="59">
        <v>12</v>
      </c>
      <c r="B14" s="63" t="s">
        <v>201</v>
      </c>
      <c r="C14" s="61" t="s">
        <v>22</v>
      </c>
      <c r="D14" s="229" t="s">
        <v>207</v>
      </c>
      <c r="E14" s="229">
        <v>9</v>
      </c>
      <c r="F14" s="230" t="s">
        <v>20</v>
      </c>
      <c r="G14" s="229" t="s">
        <v>21</v>
      </c>
      <c r="H14" s="254" t="s">
        <v>543</v>
      </c>
      <c r="I14" s="66" t="s">
        <v>213</v>
      </c>
      <c r="J14" s="66" t="s">
        <v>210</v>
      </c>
      <c r="K14" s="66">
        <v>13</v>
      </c>
      <c r="L14" s="66" t="s">
        <v>20</v>
      </c>
      <c r="M14" s="66" t="s">
        <v>21</v>
      </c>
      <c r="N14" s="231" t="s">
        <v>336</v>
      </c>
      <c r="O14" s="231" t="s">
        <v>220</v>
      </c>
      <c r="P14" s="66">
        <v>5</v>
      </c>
      <c r="Q14" s="297">
        <v>3500</v>
      </c>
      <c r="R14" s="66" t="s">
        <v>89</v>
      </c>
      <c r="S14" s="5" t="s">
        <v>154</v>
      </c>
      <c r="T14" s="304" t="s">
        <v>554</v>
      </c>
      <c r="U14" s="17" t="s">
        <v>555</v>
      </c>
      <c r="W14" s="44"/>
    </row>
    <row r="15" spans="1:23" s="43" customFormat="1" ht="15" thickBot="1">
      <c r="A15" s="59">
        <v>13</v>
      </c>
      <c r="B15" s="60" t="s">
        <v>201</v>
      </c>
      <c r="C15" s="61" t="s">
        <v>22</v>
      </c>
      <c r="D15" s="60" t="s">
        <v>207</v>
      </c>
      <c r="E15" s="60">
        <v>9</v>
      </c>
      <c r="F15" s="66" t="s">
        <v>20</v>
      </c>
      <c r="G15" s="60" t="s">
        <v>21</v>
      </c>
      <c r="H15" s="254" t="s">
        <v>543</v>
      </c>
      <c r="I15" s="62" t="s">
        <v>544</v>
      </c>
      <c r="J15" s="62" t="s">
        <v>545</v>
      </c>
      <c r="K15" s="62"/>
      <c r="L15" s="63" t="s">
        <v>20</v>
      </c>
      <c r="M15" s="63" t="s">
        <v>21</v>
      </c>
      <c r="N15" s="227" t="s">
        <v>631</v>
      </c>
      <c r="O15" s="227"/>
      <c r="P15" s="62">
        <v>40</v>
      </c>
      <c r="Q15" s="298">
        <v>8500</v>
      </c>
      <c r="R15" s="228" t="s">
        <v>89</v>
      </c>
      <c r="S15" s="305" t="s">
        <v>515</v>
      </c>
      <c r="T15" s="304" t="s">
        <v>554</v>
      </c>
      <c r="U15" s="17" t="s">
        <v>555</v>
      </c>
      <c r="V15" s="306" t="s">
        <v>637</v>
      </c>
      <c r="W15" s="44"/>
    </row>
    <row r="16" spans="1:23" s="43" customFormat="1">
      <c r="A16" s="67">
        <v>14</v>
      </c>
      <c r="B16" s="68" t="s">
        <v>202</v>
      </c>
      <c r="C16" s="69" t="s">
        <v>22</v>
      </c>
      <c r="D16" s="68" t="s">
        <v>54</v>
      </c>
      <c r="E16" s="68">
        <v>20</v>
      </c>
      <c r="F16" s="70" t="s">
        <v>20</v>
      </c>
      <c r="G16" s="68" t="s">
        <v>21</v>
      </c>
      <c r="H16" s="253" t="s">
        <v>214</v>
      </c>
      <c r="I16" s="71" t="s">
        <v>212</v>
      </c>
      <c r="J16" s="71" t="str">
        <f t="shared" si="0"/>
        <v>ARCISZEWSKIEGO</v>
      </c>
      <c r="K16" s="71" t="s">
        <v>211</v>
      </c>
      <c r="L16" s="71" t="s">
        <v>20</v>
      </c>
      <c r="M16" s="71" t="s">
        <v>21</v>
      </c>
      <c r="N16" s="72" t="s">
        <v>337</v>
      </c>
      <c r="O16" s="72" t="s">
        <v>215</v>
      </c>
      <c r="P16" s="71">
        <v>26</v>
      </c>
      <c r="Q16" s="301">
        <v>11000</v>
      </c>
      <c r="R16" s="73" t="s">
        <v>89</v>
      </c>
      <c r="S16" s="5" t="s">
        <v>154</v>
      </c>
      <c r="T16" s="304" t="s">
        <v>554</v>
      </c>
      <c r="U16" s="17" t="s">
        <v>555</v>
      </c>
      <c r="W16" s="44"/>
    </row>
    <row r="17" spans="1:23" s="43" customFormat="1" ht="15" thickBot="1">
      <c r="A17" s="74">
        <v>15</v>
      </c>
      <c r="B17" s="75" t="s">
        <v>202</v>
      </c>
      <c r="C17" s="76" t="s">
        <v>22</v>
      </c>
      <c r="D17" s="75" t="s">
        <v>54</v>
      </c>
      <c r="E17" s="75">
        <v>20</v>
      </c>
      <c r="F17" s="77" t="s">
        <v>20</v>
      </c>
      <c r="G17" s="75" t="s">
        <v>21</v>
      </c>
      <c r="H17" s="112" t="s">
        <v>214</v>
      </c>
      <c r="I17" s="75" t="s">
        <v>80</v>
      </c>
      <c r="J17" s="75" t="str">
        <f t="shared" si="0"/>
        <v>ARCISZEWSKIEGO</v>
      </c>
      <c r="K17" s="75">
        <v>20</v>
      </c>
      <c r="L17" s="75" t="s">
        <v>20</v>
      </c>
      <c r="M17" s="75" t="s">
        <v>21</v>
      </c>
      <c r="N17" s="78" t="s">
        <v>338</v>
      </c>
      <c r="O17" s="78" t="s">
        <v>216</v>
      </c>
      <c r="P17" s="75">
        <v>35</v>
      </c>
      <c r="Q17" s="302">
        <v>50000</v>
      </c>
      <c r="R17" s="79" t="s">
        <v>88</v>
      </c>
      <c r="S17" s="5" t="s">
        <v>154</v>
      </c>
      <c r="T17" s="304" t="s">
        <v>554</v>
      </c>
      <c r="U17" s="17" t="s">
        <v>555</v>
      </c>
      <c r="W17" s="44"/>
    </row>
    <row r="18" spans="1:23" ht="15" thickBot="1">
      <c r="A18" s="46">
        <v>16</v>
      </c>
      <c r="B18" s="47" t="s">
        <v>203</v>
      </c>
      <c r="C18" s="48" t="s">
        <v>22</v>
      </c>
      <c r="D18" s="47" t="s">
        <v>208</v>
      </c>
      <c r="E18" s="47">
        <v>1</v>
      </c>
      <c r="F18" s="51" t="s">
        <v>20</v>
      </c>
      <c r="G18" s="47" t="s">
        <v>21</v>
      </c>
      <c r="H18" s="138" t="s">
        <v>217</v>
      </c>
      <c r="I18" s="47" t="s">
        <v>80</v>
      </c>
      <c r="J18" s="47" t="str">
        <f t="shared" si="0"/>
        <v>KUPIECKA</v>
      </c>
      <c r="K18" s="47">
        <f t="shared" si="0"/>
        <v>1</v>
      </c>
      <c r="L18" s="47" t="s">
        <v>20</v>
      </c>
      <c r="M18" s="47" t="s">
        <v>21</v>
      </c>
      <c r="N18" s="49" t="s">
        <v>339</v>
      </c>
      <c r="O18" s="49" t="s">
        <v>218</v>
      </c>
      <c r="P18" s="47">
        <v>39</v>
      </c>
      <c r="Q18" s="299">
        <v>75000</v>
      </c>
      <c r="R18" s="50" t="s">
        <v>89</v>
      </c>
      <c r="S18" s="5" t="s">
        <v>154</v>
      </c>
      <c r="T18" s="304" t="s">
        <v>554</v>
      </c>
      <c r="U18" s="17" t="s">
        <v>555</v>
      </c>
      <c r="W18" s="25"/>
    </row>
    <row r="19" spans="1:23" ht="15" thickBot="1">
      <c r="A19" s="80">
        <v>17</v>
      </c>
      <c r="B19" s="81" t="s">
        <v>204</v>
      </c>
      <c r="C19" s="82" t="s">
        <v>22</v>
      </c>
      <c r="D19" s="81" t="s">
        <v>41</v>
      </c>
      <c r="E19" s="81">
        <v>22</v>
      </c>
      <c r="F19" s="81" t="s">
        <v>20</v>
      </c>
      <c r="G19" s="81" t="s">
        <v>21</v>
      </c>
      <c r="H19" s="113" t="s">
        <v>242</v>
      </c>
      <c r="I19" s="81" t="s">
        <v>227</v>
      </c>
      <c r="J19" s="81" t="str">
        <f t="shared" si="0"/>
        <v>BOGUSŁAWA X</v>
      </c>
      <c r="K19" s="81">
        <f t="shared" si="0"/>
        <v>22</v>
      </c>
      <c r="L19" s="81" t="s">
        <v>20</v>
      </c>
      <c r="M19" s="81" t="s">
        <v>21</v>
      </c>
      <c r="N19" s="83" t="s">
        <v>340</v>
      </c>
      <c r="O19" s="83" t="s">
        <v>226</v>
      </c>
      <c r="P19" s="81">
        <v>50</v>
      </c>
      <c r="Q19" s="295">
        <v>65000</v>
      </c>
      <c r="R19" s="84" t="s">
        <v>88</v>
      </c>
      <c r="S19" s="5" t="s">
        <v>154</v>
      </c>
      <c r="T19" s="304" t="s">
        <v>554</v>
      </c>
      <c r="U19" s="17" t="s">
        <v>555</v>
      </c>
      <c r="V19" s="86"/>
      <c r="W19" s="25"/>
    </row>
    <row r="20" spans="1:23" ht="15" thickBot="1">
      <c r="A20" s="46">
        <v>18</v>
      </c>
      <c r="B20" s="47" t="s">
        <v>205</v>
      </c>
      <c r="C20" s="6" t="s">
        <v>22</v>
      </c>
      <c r="D20" s="47" t="s">
        <v>209</v>
      </c>
      <c r="E20" s="47">
        <v>1</v>
      </c>
      <c r="F20" s="51" t="s">
        <v>20</v>
      </c>
      <c r="G20" s="47" t="s">
        <v>21</v>
      </c>
      <c r="H20" s="131" t="s">
        <v>240</v>
      </c>
      <c r="I20" s="47" t="s">
        <v>80</v>
      </c>
      <c r="J20" s="47" t="str">
        <f t="shared" si="0"/>
        <v>ŚLIWIŃSKIEGO</v>
      </c>
      <c r="K20" s="47">
        <f t="shared" si="0"/>
        <v>1</v>
      </c>
      <c r="L20" s="47" t="s">
        <v>20</v>
      </c>
      <c r="M20" s="47" t="s">
        <v>21</v>
      </c>
      <c r="N20" s="49" t="s">
        <v>341</v>
      </c>
      <c r="O20" s="49" t="s">
        <v>239</v>
      </c>
      <c r="P20" s="47">
        <v>40</v>
      </c>
      <c r="Q20" s="299">
        <v>11000</v>
      </c>
      <c r="R20" s="50" t="s">
        <v>88</v>
      </c>
      <c r="S20" s="5" t="s">
        <v>154</v>
      </c>
      <c r="T20" s="304" t="s">
        <v>554</v>
      </c>
      <c r="U20" s="17" t="s">
        <v>555</v>
      </c>
      <c r="W20" s="25"/>
    </row>
    <row r="21" spans="1:23" ht="15" thickBot="1">
      <c r="A21" s="137">
        <v>19</v>
      </c>
      <c r="B21" s="127" t="s">
        <v>542</v>
      </c>
      <c r="C21" s="126" t="s">
        <v>22</v>
      </c>
      <c r="D21" s="127" t="s">
        <v>206</v>
      </c>
      <c r="E21" s="127">
        <v>37</v>
      </c>
      <c r="F21" s="127" t="s">
        <v>20</v>
      </c>
      <c r="G21" s="127" t="s">
        <v>21</v>
      </c>
      <c r="H21" s="128" t="s">
        <v>241</v>
      </c>
      <c r="I21" s="127" t="s">
        <v>80</v>
      </c>
      <c r="J21" s="127" t="str">
        <f t="shared" si="0"/>
        <v>PORTOWA</v>
      </c>
      <c r="K21" s="127">
        <f t="shared" si="0"/>
        <v>37</v>
      </c>
      <c r="L21" s="127" t="s">
        <v>20</v>
      </c>
      <c r="M21" s="127" t="s">
        <v>21</v>
      </c>
      <c r="N21" s="129" t="s">
        <v>342</v>
      </c>
      <c r="O21" s="139" t="s">
        <v>366</v>
      </c>
      <c r="P21" s="127">
        <v>39</v>
      </c>
      <c r="Q21" s="303">
        <v>10500</v>
      </c>
      <c r="R21" s="130" t="s">
        <v>89</v>
      </c>
      <c r="S21" s="5" t="s">
        <v>154</v>
      </c>
      <c r="T21" s="304" t="s">
        <v>554</v>
      </c>
      <c r="U21" s="17" t="s">
        <v>555</v>
      </c>
      <c r="V21" s="6"/>
      <c r="W21" s="25"/>
    </row>
    <row r="22" spans="1:23" ht="15" thickBot="1">
      <c r="A22" s="185">
        <v>20</v>
      </c>
      <c r="B22" s="186" t="s">
        <v>549</v>
      </c>
      <c r="C22" s="187" t="s">
        <v>22</v>
      </c>
      <c r="D22" s="188" t="s">
        <v>352</v>
      </c>
      <c r="E22" s="189">
        <v>7</v>
      </c>
      <c r="F22" s="190" t="s">
        <v>20</v>
      </c>
      <c r="G22" s="191" t="s">
        <v>21</v>
      </c>
      <c r="H22" s="192" t="s">
        <v>360</v>
      </c>
      <c r="I22" s="193" t="s">
        <v>80</v>
      </c>
      <c r="J22" s="193" t="s">
        <v>357</v>
      </c>
      <c r="K22" s="189">
        <v>7</v>
      </c>
      <c r="L22" s="191" t="s">
        <v>20</v>
      </c>
      <c r="M22" s="191" t="s">
        <v>21</v>
      </c>
      <c r="N22" s="189" t="s">
        <v>359</v>
      </c>
      <c r="O22" s="194" t="s">
        <v>361</v>
      </c>
      <c r="P22" s="189">
        <v>50</v>
      </c>
      <c r="Q22" s="294">
        <v>55000</v>
      </c>
      <c r="R22" s="195" t="s">
        <v>88</v>
      </c>
      <c r="S22" s="5" t="s">
        <v>154</v>
      </c>
      <c r="T22" s="304" t="s">
        <v>554</v>
      </c>
      <c r="U22" s="17" t="s">
        <v>555</v>
      </c>
    </row>
    <row r="23" spans="1:23" ht="15" thickBot="1">
      <c r="A23" s="311">
        <v>21</v>
      </c>
      <c r="B23" s="312" t="s">
        <v>632</v>
      </c>
      <c r="C23" s="313" t="s">
        <v>22</v>
      </c>
      <c r="D23" s="314" t="s">
        <v>49</v>
      </c>
      <c r="E23" s="315">
        <v>15</v>
      </c>
      <c r="F23" s="316" t="s">
        <v>20</v>
      </c>
      <c r="G23" s="317" t="s">
        <v>21</v>
      </c>
      <c r="H23" s="318"/>
      <c r="I23" s="319" t="s">
        <v>80</v>
      </c>
      <c r="J23" s="370" t="s">
        <v>49</v>
      </c>
      <c r="K23" s="315">
        <v>15</v>
      </c>
      <c r="L23" s="317" t="s">
        <v>20</v>
      </c>
      <c r="M23" s="317" t="s">
        <v>21</v>
      </c>
      <c r="N23" s="320" t="s">
        <v>634</v>
      </c>
      <c r="O23" s="320" t="s">
        <v>635</v>
      </c>
      <c r="P23" s="315">
        <v>39</v>
      </c>
      <c r="Q23" s="321">
        <v>48156</v>
      </c>
      <c r="R23" s="322" t="s">
        <v>89</v>
      </c>
      <c r="S23" s="5" t="s">
        <v>556</v>
      </c>
      <c r="T23" s="17" t="s">
        <v>516</v>
      </c>
      <c r="U23" s="17"/>
      <c r="V23" s="17" t="s">
        <v>555</v>
      </c>
      <c r="W23" s="339" t="s">
        <v>555</v>
      </c>
    </row>
    <row r="24" spans="1:23">
      <c r="A24" s="311">
        <v>22</v>
      </c>
      <c r="B24" s="312" t="s">
        <v>632</v>
      </c>
      <c r="C24" s="313" t="s">
        <v>22</v>
      </c>
      <c r="D24" s="314" t="s">
        <v>49</v>
      </c>
      <c r="E24" s="315">
        <v>15</v>
      </c>
      <c r="F24" s="316" t="s">
        <v>20</v>
      </c>
      <c r="G24" s="317" t="s">
        <v>21</v>
      </c>
      <c r="H24" s="318"/>
      <c r="I24" s="319" t="s">
        <v>633</v>
      </c>
      <c r="J24" s="370" t="s">
        <v>49</v>
      </c>
      <c r="K24" s="315">
        <v>15</v>
      </c>
      <c r="L24" s="317" t="s">
        <v>20</v>
      </c>
      <c r="M24" s="317" t="s">
        <v>21</v>
      </c>
      <c r="N24" s="320"/>
      <c r="O24" s="320"/>
      <c r="P24" s="315">
        <v>20</v>
      </c>
      <c r="Q24" s="321">
        <v>35000</v>
      </c>
      <c r="R24" s="322" t="s">
        <v>89</v>
      </c>
      <c r="S24" s="5" t="s">
        <v>556</v>
      </c>
      <c r="T24" s="17" t="s">
        <v>516</v>
      </c>
      <c r="U24" s="17"/>
      <c r="V24" s="17" t="s">
        <v>555</v>
      </c>
      <c r="W24" s="339" t="s">
        <v>555</v>
      </c>
    </row>
    <row r="25" spans="1:23">
      <c r="A25" s="13">
        <v>23</v>
      </c>
      <c r="B25" s="149" t="s">
        <v>706</v>
      </c>
      <c r="C25" s="125" t="s">
        <v>22</v>
      </c>
      <c r="D25" s="357" t="s">
        <v>188</v>
      </c>
      <c r="E25" s="119" t="s">
        <v>707</v>
      </c>
      <c r="F25" s="13" t="s">
        <v>20</v>
      </c>
      <c r="G25" s="2" t="s">
        <v>21</v>
      </c>
      <c r="H25" s="369" t="s">
        <v>708</v>
      </c>
      <c r="I25" s="358" t="s">
        <v>185</v>
      </c>
      <c r="J25" s="149" t="s">
        <v>188</v>
      </c>
      <c r="K25" s="119" t="s">
        <v>707</v>
      </c>
      <c r="L25" s="2" t="s">
        <v>20</v>
      </c>
      <c r="M25" s="2" t="s">
        <v>21</v>
      </c>
      <c r="N25" s="359" t="s">
        <v>709</v>
      </c>
      <c r="O25" s="359" t="s">
        <v>710</v>
      </c>
      <c r="P25" s="119">
        <v>62</v>
      </c>
      <c r="Q25" s="360">
        <f>10000+9000+8000+7000+5500+15000+6500+7000+9500+10000</f>
        <v>87500</v>
      </c>
      <c r="R25" s="13" t="s">
        <v>88</v>
      </c>
      <c r="S25" s="5" t="s">
        <v>556</v>
      </c>
      <c r="T25" s="339" t="s">
        <v>516</v>
      </c>
      <c r="U25" s="17"/>
      <c r="V25" s="339" t="s">
        <v>555</v>
      </c>
    </row>
    <row r="27" spans="1:23" ht="15">
      <c r="P27" s="92">
        <f>SUM(P3:P26)</f>
        <v>797</v>
      </c>
      <c r="Q27" s="223">
        <f>SUM(Q3:Q26)</f>
        <v>742583</v>
      </c>
      <c r="R27" s="92" t="s">
        <v>466</v>
      </c>
    </row>
    <row r="28" spans="1:23" ht="15">
      <c r="P28" s="92"/>
      <c r="Q28" s="223"/>
      <c r="R28" s="224" t="s">
        <v>200</v>
      </c>
    </row>
    <row r="29" spans="1:23">
      <c r="P29" s="92"/>
      <c r="Q29" s="92">
        <v>33041</v>
      </c>
      <c r="R29" s="92" t="s">
        <v>493</v>
      </c>
    </row>
    <row r="30" spans="1:23">
      <c r="P30" s="92"/>
      <c r="Q30" s="92">
        <v>72649</v>
      </c>
      <c r="R30" s="92" t="s">
        <v>526</v>
      </c>
    </row>
    <row r="31" spans="1:23" ht="15">
      <c r="P31" s="92"/>
      <c r="Q31" s="223">
        <f>Q11+Q17+Q19+Q20+Q22+Q25</f>
        <v>337500</v>
      </c>
      <c r="R31" s="224" t="s">
        <v>88</v>
      </c>
      <c r="T31" s="15"/>
    </row>
    <row r="32" spans="1:23" ht="15">
      <c r="P32" s="92"/>
      <c r="Q32" s="223" t="e">
        <f>#REF!+#REF!+#REF!+#REF!+#REF!+Q3+Q4+Q5+Q6+Q7+Q8+Q10+Q12+Q13+Q14+Q15+Q16+Q18+Q21+Q23+Q24</f>
        <v>#REF!</v>
      </c>
      <c r="R32" s="224" t="s">
        <v>89</v>
      </c>
      <c r="S32" s="336"/>
    </row>
    <row r="33" spans="15:20" ht="15">
      <c r="O33" s="15"/>
      <c r="P33" s="92"/>
      <c r="Q33" s="223">
        <f>Q9</f>
        <v>22000</v>
      </c>
      <c r="R33" s="224" t="s">
        <v>199</v>
      </c>
    </row>
    <row r="34" spans="15:20">
      <c r="P34" s="92"/>
      <c r="Q34" s="92">
        <v>7500</v>
      </c>
      <c r="R34" s="92" t="s">
        <v>493</v>
      </c>
      <c r="T34" s="336"/>
    </row>
    <row r="35" spans="15:20">
      <c r="P35" s="92"/>
      <c r="Q35" s="225">
        <f>Q33-Q34</f>
        <v>14500</v>
      </c>
      <c r="R35" s="92" t="s">
        <v>526</v>
      </c>
      <c r="T35" s="336"/>
    </row>
    <row r="36" spans="15:20">
      <c r="P36" s="92"/>
      <c r="Q36" s="225"/>
      <c r="R36" s="92"/>
    </row>
    <row r="37" spans="15:20">
      <c r="P37" s="92"/>
      <c r="Q37" s="92"/>
      <c r="R37" s="92"/>
    </row>
    <row r="38" spans="15:20">
      <c r="P38" s="92"/>
      <c r="Q38" s="92">
        <v>6</v>
      </c>
      <c r="R38" s="92" t="s">
        <v>88</v>
      </c>
    </row>
    <row r="39" spans="15:20">
      <c r="P39" s="92"/>
      <c r="Q39" s="92">
        <v>21</v>
      </c>
      <c r="R39" s="92" t="s">
        <v>89</v>
      </c>
    </row>
    <row r="40" spans="15:20">
      <c r="P40" s="92"/>
      <c r="Q40" s="92">
        <v>1</v>
      </c>
      <c r="R40" s="92" t="s">
        <v>199</v>
      </c>
    </row>
    <row r="41" spans="15:20">
      <c r="Q41">
        <f>SUM(Q37:Q40)</f>
        <v>28</v>
      </c>
    </row>
    <row r="42" spans="15:20">
      <c r="Q42" s="15"/>
    </row>
    <row r="43" spans="15:20">
      <c r="Q43" s="15"/>
      <c r="R43" s="92"/>
    </row>
    <row r="44" spans="15:20">
      <c r="Q44" s="15"/>
      <c r="R44" s="92"/>
    </row>
    <row r="45" spans="15:20">
      <c r="Q45" s="15"/>
      <c r="R45" s="92"/>
    </row>
    <row r="46" spans="15:20">
      <c r="Q46" s="15"/>
      <c r="R46" s="92"/>
    </row>
    <row r="47" spans="15:20">
      <c r="Q47" s="15"/>
      <c r="R47" s="92"/>
      <c r="S47" s="15"/>
      <c r="T47" s="15"/>
    </row>
    <row r="48" spans="15:20">
      <c r="Q48" s="15"/>
      <c r="R48" s="92"/>
    </row>
    <row r="49" spans="17:18">
      <c r="Q49" s="15"/>
      <c r="R49" s="92"/>
    </row>
    <row r="50" spans="17:18">
      <c r="Q50" s="15"/>
      <c r="R50" s="92"/>
    </row>
    <row r="51" spans="17:18">
      <c r="Q51" s="15"/>
      <c r="R51" s="92"/>
    </row>
    <row r="52" spans="17:18">
      <c r="Q52" s="15"/>
      <c r="R52" s="92"/>
    </row>
    <row r="53" spans="17:18">
      <c r="Q53" s="15"/>
      <c r="R53" s="92"/>
    </row>
    <row r="54" spans="17:18">
      <c r="Q54" s="15"/>
      <c r="R54" s="92"/>
    </row>
    <row r="55" spans="17:18">
      <c r="Q55" s="15"/>
      <c r="R55" s="92"/>
    </row>
    <row r="56" spans="17:18">
      <c r="Q56" s="15"/>
      <c r="R56" s="92"/>
    </row>
    <row r="57" spans="17:18">
      <c r="Q57" s="15"/>
      <c r="R57" s="92"/>
    </row>
    <row r="58" spans="17:18">
      <c r="Q58" s="15"/>
      <c r="R58" s="92"/>
    </row>
    <row r="59" spans="17:18">
      <c r="Q59" s="15"/>
      <c r="R59" s="344"/>
    </row>
    <row r="60" spans="17:18" s="333" customFormat="1">
      <c r="Q60" s="336"/>
      <c r="R60" s="344"/>
    </row>
    <row r="61" spans="17:18">
      <c r="Q61" s="336"/>
    </row>
    <row r="62" spans="17:18">
      <c r="Q62" s="15"/>
    </row>
    <row r="63" spans="17:18">
      <c r="Q63" s="15"/>
    </row>
    <row r="66" spans="16:17">
      <c r="Q66" s="15">
        <f>Q61+Q62+Q63</f>
        <v>0</v>
      </c>
    </row>
    <row r="67" spans="16:17">
      <c r="Q67" s="15"/>
    </row>
    <row r="79" spans="16:17">
      <c r="P79" t="s">
        <v>711</v>
      </c>
      <c r="Q79">
        <v>6267</v>
      </c>
    </row>
    <row r="80" spans="16:17">
      <c r="P80" s="333" t="s">
        <v>712</v>
      </c>
      <c r="Q80">
        <v>5227</v>
      </c>
    </row>
    <row r="81" spans="16:19">
      <c r="P81" s="333" t="s">
        <v>713</v>
      </c>
      <c r="Q81">
        <v>7521</v>
      </c>
    </row>
    <row r="82" spans="16:19">
      <c r="P82" s="333" t="s">
        <v>714</v>
      </c>
    </row>
    <row r="83" spans="16:19">
      <c r="P83" s="333" t="s">
        <v>715</v>
      </c>
      <c r="Q83">
        <v>6677</v>
      </c>
    </row>
    <row r="84" spans="16:19">
      <c r="P84" s="333" t="s">
        <v>716</v>
      </c>
    </row>
    <row r="85" spans="16:19">
      <c r="P85" s="333" t="s">
        <v>717</v>
      </c>
      <c r="Q85" s="333">
        <v>9360</v>
      </c>
    </row>
    <row r="86" spans="16:19">
      <c r="Q86">
        <f>SUM(Q79:Q85)</f>
        <v>35052</v>
      </c>
      <c r="R86">
        <f>Q86/5</f>
        <v>7010.4</v>
      </c>
      <c r="S86">
        <f>R86*12</f>
        <v>84124.799999999988</v>
      </c>
    </row>
  </sheetData>
  <mergeCells count="5">
    <mergeCell ref="N1:R1"/>
    <mergeCell ref="A1:A2"/>
    <mergeCell ref="B1:D1"/>
    <mergeCell ref="E1:I1"/>
    <mergeCell ref="J1:M1"/>
  </mergeCells>
  <phoneticPr fontId="5" type="noConversion"/>
  <hyperlinks>
    <hyperlink ref="H7" r:id="rId1"/>
    <hyperlink ref="H5" r:id="rId2"/>
    <hyperlink ref="H10" r:id="rId3"/>
    <hyperlink ref="H3" r:id="rId4"/>
  </hyperlinks>
  <pageMargins left="0.75" right="0.75" top="1" bottom="1" header="0.5" footer="0.5"/>
  <pageSetup paperSize="8" scale="49" orientation="landscape" r:id="rId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J1" workbookViewId="0">
      <selection activeCell="W16" sqref="W16"/>
    </sheetView>
  </sheetViews>
  <sheetFormatPr defaultRowHeight="14.25"/>
  <cols>
    <col min="1" max="1" width="3" bestFit="1" customWidth="1"/>
    <col min="2" max="2" width="30.125" customWidth="1"/>
    <col min="3" max="3" width="11.5" customWidth="1"/>
    <col min="4" max="4" width="16.125" customWidth="1"/>
    <col min="5" max="5" width="5.625" customWidth="1"/>
    <col min="6" max="6" width="7.375" customWidth="1"/>
    <col min="8" max="8" width="21.875" customWidth="1"/>
    <col min="9" max="9" width="35.375" customWidth="1"/>
    <col min="10" max="10" width="18.75" customWidth="1"/>
    <col min="11" max="11" width="24" customWidth="1"/>
    <col min="12" max="12" width="6.875" customWidth="1"/>
    <col min="13" max="13" width="10.5" customWidth="1"/>
    <col min="14" max="14" width="19.125" customWidth="1"/>
    <col min="15" max="15" width="12.25" customWidth="1"/>
    <col min="17" max="17" width="9.5" bestFit="1" customWidth="1"/>
    <col min="19" max="19" width="11" customWidth="1"/>
    <col min="20" max="20" width="17.5" customWidth="1"/>
    <col min="21" max="21" width="23.25" customWidth="1"/>
    <col min="22" max="22" width="20.375" customWidth="1"/>
    <col min="23" max="23" width="13.5" customWidth="1"/>
    <col min="24" max="24" width="16.25" customWidth="1"/>
  </cols>
  <sheetData>
    <row r="1" spans="1:24" s="1" customFormat="1">
      <c r="A1" s="405" t="s">
        <v>16</v>
      </c>
      <c r="B1" s="407" t="s">
        <v>15</v>
      </c>
      <c r="C1" s="408"/>
      <c r="D1" s="409"/>
      <c r="E1" s="407" t="s">
        <v>14</v>
      </c>
      <c r="F1" s="408"/>
      <c r="G1" s="408"/>
      <c r="H1" s="408"/>
      <c r="I1" s="409"/>
      <c r="J1" s="407" t="s">
        <v>13</v>
      </c>
      <c r="K1" s="408"/>
      <c r="L1" s="408"/>
      <c r="M1" s="409"/>
      <c r="N1" s="407" t="s">
        <v>12</v>
      </c>
      <c r="O1" s="408"/>
      <c r="P1" s="408"/>
      <c r="Q1" s="408"/>
      <c r="R1" s="409"/>
    </row>
    <row r="2" spans="1:24" s="1" customFormat="1" ht="59.25" customHeight="1">
      <c r="A2" s="406"/>
      <c r="B2" s="3" t="s">
        <v>11</v>
      </c>
      <c r="C2" s="4" t="s">
        <v>10</v>
      </c>
      <c r="D2" s="3" t="s">
        <v>6</v>
      </c>
      <c r="E2" s="3" t="s">
        <v>5</v>
      </c>
      <c r="F2" s="3" t="s">
        <v>4</v>
      </c>
      <c r="G2" s="3" t="s">
        <v>9</v>
      </c>
      <c r="H2" s="3" t="s">
        <v>8</v>
      </c>
      <c r="I2" s="3" t="s">
        <v>7</v>
      </c>
      <c r="J2" s="4" t="s">
        <v>6</v>
      </c>
      <c r="K2" s="4" t="s">
        <v>5</v>
      </c>
      <c r="L2" s="4" t="s">
        <v>4</v>
      </c>
      <c r="M2" s="4" t="s">
        <v>3</v>
      </c>
      <c r="N2" s="3" t="s">
        <v>17</v>
      </c>
      <c r="O2" s="3" t="s">
        <v>2</v>
      </c>
      <c r="P2" s="3" t="s">
        <v>1</v>
      </c>
      <c r="Q2" s="3" t="s">
        <v>483</v>
      </c>
      <c r="R2" s="3" t="s">
        <v>0</v>
      </c>
      <c r="S2" s="22" t="s">
        <v>153</v>
      </c>
      <c r="T2" s="22" t="s">
        <v>155</v>
      </c>
      <c r="U2" s="22" t="s">
        <v>362</v>
      </c>
      <c r="V2" s="22" t="s">
        <v>156</v>
      </c>
      <c r="W2" s="23" t="s">
        <v>506</v>
      </c>
      <c r="X2" s="23"/>
    </row>
    <row r="3" spans="1:24" ht="14.25" customHeight="1">
      <c r="A3" s="153">
        <v>1</v>
      </c>
      <c r="B3" s="153" t="s">
        <v>484</v>
      </c>
      <c r="C3" s="154" t="s">
        <v>485</v>
      </c>
      <c r="D3" s="155" t="s">
        <v>467</v>
      </c>
      <c r="E3" s="153">
        <v>38</v>
      </c>
      <c r="F3" s="153" t="s">
        <v>20</v>
      </c>
      <c r="G3" s="153" t="s">
        <v>21</v>
      </c>
      <c r="H3" s="156"/>
      <c r="I3" s="398" t="s">
        <v>745</v>
      </c>
      <c r="J3" s="155" t="s">
        <v>467</v>
      </c>
      <c r="K3" s="158">
        <v>38</v>
      </c>
      <c r="L3" s="159" t="s">
        <v>20</v>
      </c>
      <c r="M3" s="159" t="s">
        <v>21</v>
      </c>
      <c r="N3" s="160" t="s">
        <v>468</v>
      </c>
      <c r="O3" s="161" t="s">
        <v>486</v>
      </c>
      <c r="P3" s="159" t="s">
        <v>469</v>
      </c>
      <c r="Q3" s="212">
        <v>461429</v>
      </c>
      <c r="R3" s="162" t="s">
        <v>470</v>
      </c>
      <c r="S3" s="163" t="s">
        <v>505</v>
      </c>
      <c r="T3" s="164"/>
      <c r="U3" s="339" t="s">
        <v>739</v>
      </c>
      <c r="V3" s="232" t="s">
        <v>554</v>
      </c>
      <c r="W3" s="165" t="s">
        <v>747</v>
      </c>
      <c r="X3" s="141"/>
    </row>
    <row r="4" spans="1:24" ht="14.25" customHeight="1">
      <c r="A4" s="153">
        <v>2</v>
      </c>
      <c r="B4" s="153" t="s">
        <v>484</v>
      </c>
      <c r="C4" s="154" t="s">
        <v>485</v>
      </c>
      <c r="D4" s="155" t="s">
        <v>467</v>
      </c>
      <c r="E4" s="153">
        <v>38</v>
      </c>
      <c r="F4" s="166" t="s">
        <v>20</v>
      </c>
      <c r="G4" s="166" t="s">
        <v>21</v>
      </c>
      <c r="H4" s="156"/>
      <c r="I4" s="153" t="s">
        <v>745</v>
      </c>
      <c r="J4" s="396" t="s">
        <v>467</v>
      </c>
      <c r="K4" s="158">
        <v>38</v>
      </c>
      <c r="L4" s="167" t="s">
        <v>20</v>
      </c>
      <c r="M4" s="167" t="s">
        <v>21</v>
      </c>
      <c r="N4" s="160" t="s">
        <v>471</v>
      </c>
      <c r="O4" s="161" t="s">
        <v>487</v>
      </c>
      <c r="P4" s="159" t="s">
        <v>469</v>
      </c>
      <c r="Q4" s="212">
        <v>860203</v>
      </c>
      <c r="R4" s="162" t="s">
        <v>470</v>
      </c>
      <c r="S4" s="163" t="s">
        <v>505</v>
      </c>
      <c r="T4" s="164"/>
      <c r="U4" s="339" t="s">
        <v>739</v>
      </c>
      <c r="V4" s="232" t="s">
        <v>554</v>
      </c>
      <c r="W4" s="165" t="s">
        <v>747</v>
      </c>
      <c r="X4" s="141"/>
    </row>
    <row r="5" spans="1:24" ht="14.25" customHeight="1">
      <c r="A5" s="153">
        <v>3</v>
      </c>
      <c r="B5" s="153" t="s">
        <v>484</v>
      </c>
      <c r="C5" s="154" t="s">
        <v>485</v>
      </c>
      <c r="D5" s="155" t="s">
        <v>467</v>
      </c>
      <c r="E5" s="153">
        <v>38</v>
      </c>
      <c r="F5" s="153" t="s">
        <v>20</v>
      </c>
      <c r="G5" s="153" t="s">
        <v>21</v>
      </c>
      <c r="H5" s="156"/>
      <c r="I5" s="153" t="s">
        <v>745</v>
      </c>
      <c r="J5" s="396" t="s">
        <v>472</v>
      </c>
      <c r="K5" s="169" t="s">
        <v>488</v>
      </c>
      <c r="L5" s="159" t="s">
        <v>20</v>
      </c>
      <c r="M5" s="159" t="s">
        <v>21</v>
      </c>
      <c r="N5" s="170" t="s">
        <v>473</v>
      </c>
      <c r="O5" s="171" t="s">
        <v>489</v>
      </c>
      <c r="P5" s="167" t="s">
        <v>474</v>
      </c>
      <c r="Q5" s="213">
        <v>184422</v>
      </c>
      <c r="R5" s="162" t="s">
        <v>470</v>
      </c>
      <c r="S5" s="163" t="s">
        <v>505</v>
      </c>
      <c r="T5" s="164"/>
      <c r="U5" s="339" t="s">
        <v>739</v>
      </c>
      <c r="V5" s="232" t="s">
        <v>554</v>
      </c>
      <c r="W5" s="165" t="s">
        <v>747</v>
      </c>
      <c r="X5" s="141"/>
    </row>
    <row r="6" spans="1:24" ht="15">
      <c r="A6" s="153">
        <v>4</v>
      </c>
      <c r="B6" s="153" t="s">
        <v>484</v>
      </c>
      <c r="C6" s="154" t="s">
        <v>485</v>
      </c>
      <c r="D6" s="155" t="s">
        <v>467</v>
      </c>
      <c r="E6" s="153">
        <v>38</v>
      </c>
      <c r="F6" s="166" t="s">
        <v>20</v>
      </c>
      <c r="G6" s="166" t="s">
        <v>21</v>
      </c>
      <c r="H6" s="156"/>
      <c r="I6" s="399" t="s">
        <v>746</v>
      </c>
      <c r="J6" s="396" t="s">
        <v>475</v>
      </c>
      <c r="K6" s="172">
        <v>1</v>
      </c>
      <c r="L6" s="167" t="s">
        <v>20</v>
      </c>
      <c r="M6" s="167" t="s">
        <v>21</v>
      </c>
      <c r="N6" s="173" t="s">
        <v>476</v>
      </c>
      <c r="O6" s="174">
        <v>10371230</v>
      </c>
      <c r="P6" s="175">
        <v>18</v>
      </c>
      <c r="Q6" s="214">
        <v>14295</v>
      </c>
      <c r="R6" s="162" t="s">
        <v>89</v>
      </c>
      <c r="S6" s="163" t="s">
        <v>505</v>
      </c>
      <c r="T6" s="164"/>
      <c r="U6" s="339" t="s">
        <v>739</v>
      </c>
      <c r="V6" s="232" t="s">
        <v>554</v>
      </c>
      <c r="W6" s="165" t="s">
        <v>747</v>
      </c>
      <c r="X6" s="176"/>
    </row>
    <row r="7" spans="1:24" ht="15">
      <c r="A7" s="153">
        <v>5</v>
      </c>
      <c r="B7" s="153" t="s">
        <v>484</v>
      </c>
      <c r="C7" s="154" t="s">
        <v>485</v>
      </c>
      <c r="D7" s="155" t="s">
        <v>467</v>
      </c>
      <c r="E7" s="153">
        <v>38</v>
      </c>
      <c r="F7" s="153" t="s">
        <v>20</v>
      </c>
      <c r="G7" s="153" t="s">
        <v>21</v>
      </c>
      <c r="H7" s="156"/>
      <c r="I7" s="399" t="s">
        <v>746</v>
      </c>
      <c r="J7" s="396" t="s">
        <v>475</v>
      </c>
      <c r="K7" s="172">
        <v>1</v>
      </c>
      <c r="L7" s="159" t="s">
        <v>20</v>
      </c>
      <c r="M7" s="159" t="s">
        <v>21</v>
      </c>
      <c r="N7" s="173" t="s">
        <v>477</v>
      </c>
      <c r="O7" s="173">
        <v>70435073</v>
      </c>
      <c r="P7" s="175">
        <v>12</v>
      </c>
      <c r="Q7" s="214">
        <v>4522</v>
      </c>
      <c r="R7" s="162" t="s">
        <v>173</v>
      </c>
      <c r="S7" s="163" t="s">
        <v>505</v>
      </c>
      <c r="T7" s="164"/>
      <c r="U7" s="339" t="s">
        <v>739</v>
      </c>
      <c r="V7" s="232" t="s">
        <v>554</v>
      </c>
      <c r="W7" s="165" t="s">
        <v>747</v>
      </c>
      <c r="X7" s="176"/>
    </row>
    <row r="8" spans="1:24" ht="15">
      <c r="A8" s="153">
        <v>6</v>
      </c>
      <c r="B8" s="153" t="s">
        <v>484</v>
      </c>
      <c r="C8" s="154" t="s">
        <v>485</v>
      </c>
      <c r="D8" s="155" t="s">
        <v>467</v>
      </c>
      <c r="E8" s="153">
        <v>38</v>
      </c>
      <c r="F8" s="153" t="s">
        <v>20</v>
      </c>
      <c r="G8" s="153" t="s">
        <v>21</v>
      </c>
      <c r="H8" s="156"/>
      <c r="I8" s="397"/>
      <c r="J8" s="155" t="s">
        <v>478</v>
      </c>
      <c r="K8" s="172"/>
      <c r="L8" s="159" t="s">
        <v>20</v>
      </c>
      <c r="M8" s="159" t="s">
        <v>21</v>
      </c>
      <c r="N8" s="173" t="s">
        <v>479</v>
      </c>
      <c r="O8" s="173">
        <v>13827987</v>
      </c>
      <c r="P8" s="175">
        <v>40</v>
      </c>
      <c r="Q8" s="214">
        <v>15570</v>
      </c>
      <c r="R8" s="162" t="s">
        <v>89</v>
      </c>
      <c r="S8" s="163" t="s">
        <v>505</v>
      </c>
      <c r="T8" s="164"/>
      <c r="U8" s="339" t="s">
        <v>739</v>
      </c>
      <c r="V8" s="232" t="s">
        <v>554</v>
      </c>
      <c r="W8" s="165" t="s">
        <v>747</v>
      </c>
      <c r="X8" s="176"/>
    </row>
    <row r="9" spans="1:24" ht="15">
      <c r="A9" s="153">
        <v>7</v>
      </c>
      <c r="B9" s="153" t="s">
        <v>484</v>
      </c>
      <c r="C9" s="154" t="s">
        <v>485</v>
      </c>
      <c r="D9" s="155" t="s">
        <v>467</v>
      </c>
      <c r="E9" s="153">
        <v>38</v>
      </c>
      <c r="F9" s="166" t="s">
        <v>20</v>
      </c>
      <c r="G9" s="166" t="s">
        <v>21</v>
      </c>
      <c r="H9" s="156"/>
      <c r="I9" s="172" t="s">
        <v>490</v>
      </c>
      <c r="J9" s="155" t="s">
        <v>480</v>
      </c>
      <c r="K9" s="172" t="s">
        <v>490</v>
      </c>
      <c r="L9" s="167" t="s">
        <v>20</v>
      </c>
      <c r="M9" s="167" t="s">
        <v>21</v>
      </c>
      <c r="N9" s="173" t="s">
        <v>481</v>
      </c>
      <c r="O9" s="173" t="s">
        <v>491</v>
      </c>
      <c r="P9" s="175">
        <v>40</v>
      </c>
      <c r="Q9" s="214">
        <v>7200</v>
      </c>
      <c r="R9" s="162" t="s">
        <v>89</v>
      </c>
      <c r="S9" s="163" t="s">
        <v>505</v>
      </c>
      <c r="T9" s="164"/>
      <c r="U9" s="339" t="s">
        <v>739</v>
      </c>
      <c r="V9" s="232" t="s">
        <v>554</v>
      </c>
      <c r="W9" s="165" t="s">
        <v>747</v>
      </c>
      <c r="X9" s="176"/>
    </row>
    <row r="10" spans="1:24" ht="15">
      <c r="A10" s="153">
        <v>8</v>
      </c>
      <c r="B10" s="153" t="s">
        <v>484</v>
      </c>
      <c r="C10" s="154" t="s">
        <v>485</v>
      </c>
      <c r="D10" s="155" t="s">
        <v>467</v>
      </c>
      <c r="E10" s="153">
        <v>38</v>
      </c>
      <c r="F10" s="153" t="s">
        <v>20</v>
      </c>
      <c r="G10" s="153" t="s">
        <v>21</v>
      </c>
      <c r="H10" s="156"/>
      <c r="I10" s="172" t="s">
        <v>492</v>
      </c>
      <c r="J10" s="155" t="s">
        <v>480</v>
      </c>
      <c r="K10" s="172" t="s">
        <v>492</v>
      </c>
      <c r="L10" s="159" t="s">
        <v>20</v>
      </c>
      <c r="M10" s="159" t="s">
        <v>21</v>
      </c>
      <c r="N10" s="173" t="s">
        <v>482</v>
      </c>
      <c r="O10" s="173">
        <v>9900484</v>
      </c>
      <c r="P10" s="175">
        <v>20</v>
      </c>
      <c r="Q10" s="214">
        <v>1000</v>
      </c>
      <c r="R10" s="162" t="s">
        <v>89</v>
      </c>
      <c r="S10" s="163" t="s">
        <v>505</v>
      </c>
      <c r="T10" s="164"/>
      <c r="U10" s="339" t="s">
        <v>739</v>
      </c>
      <c r="V10" s="232" t="s">
        <v>554</v>
      </c>
      <c r="W10" s="165" t="s">
        <v>747</v>
      </c>
      <c r="X10" s="176"/>
    </row>
    <row r="11" spans="1:24" ht="15">
      <c r="A11" s="157">
        <v>9</v>
      </c>
      <c r="B11" s="157" t="s">
        <v>484</v>
      </c>
      <c r="C11" s="154" t="s">
        <v>485</v>
      </c>
      <c r="D11" s="380" t="s">
        <v>467</v>
      </c>
      <c r="E11" s="153">
        <v>38</v>
      </c>
      <c r="F11" s="168" t="s">
        <v>20</v>
      </c>
      <c r="G11" s="168" t="s">
        <v>21</v>
      </c>
      <c r="H11" s="211"/>
      <c r="I11" s="381" t="s">
        <v>523</v>
      </c>
      <c r="J11" s="380" t="s">
        <v>480</v>
      </c>
      <c r="K11" s="381" t="s">
        <v>523</v>
      </c>
      <c r="L11" s="382" t="s">
        <v>20</v>
      </c>
      <c r="M11" s="382" t="s">
        <v>21</v>
      </c>
      <c r="N11" s="383" t="s">
        <v>521</v>
      </c>
      <c r="O11" s="173" t="s">
        <v>525</v>
      </c>
      <c r="P11" s="175">
        <v>20</v>
      </c>
      <c r="Q11" s="214">
        <v>5000</v>
      </c>
      <c r="R11" s="162" t="s">
        <v>89</v>
      </c>
      <c r="S11" s="163" t="s">
        <v>505</v>
      </c>
      <c r="T11" s="16"/>
      <c r="U11" s="339" t="s">
        <v>739</v>
      </c>
      <c r="V11" s="232" t="s">
        <v>554</v>
      </c>
      <c r="W11" s="165" t="s">
        <v>747</v>
      </c>
    </row>
    <row r="12" spans="1:24" ht="15">
      <c r="A12" s="157">
        <v>10</v>
      </c>
      <c r="B12" s="157" t="s">
        <v>484</v>
      </c>
      <c r="C12" s="154" t="s">
        <v>485</v>
      </c>
      <c r="D12" s="380" t="s">
        <v>467</v>
      </c>
      <c r="E12" s="153">
        <v>38</v>
      </c>
      <c r="F12" s="157" t="s">
        <v>20</v>
      </c>
      <c r="G12" s="157" t="s">
        <v>21</v>
      </c>
      <c r="H12" s="211"/>
      <c r="I12" s="381" t="s">
        <v>524</v>
      </c>
      <c r="J12" s="380" t="s">
        <v>480</v>
      </c>
      <c r="K12" s="381" t="s">
        <v>524</v>
      </c>
      <c r="L12" s="384" t="s">
        <v>20</v>
      </c>
      <c r="M12" s="384" t="s">
        <v>21</v>
      </c>
      <c r="N12" s="385" t="s">
        <v>522</v>
      </c>
      <c r="O12" s="285" t="s">
        <v>627</v>
      </c>
      <c r="P12" s="286">
        <v>5</v>
      </c>
      <c r="Q12" s="287">
        <v>1000</v>
      </c>
      <c r="R12" s="288" t="s">
        <v>89</v>
      </c>
      <c r="S12" s="163" t="s">
        <v>505</v>
      </c>
      <c r="U12" s="339" t="s">
        <v>739</v>
      </c>
      <c r="V12" s="232" t="s">
        <v>554</v>
      </c>
      <c r="W12" s="165" t="s">
        <v>747</v>
      </c>
    </row>
    <row r="13" spans="1:24" ht="15">
      <c r="A13" s="157">
        <v>11</v>
      </c>
      <c r="B13" s="157" t="s">
        <v>484</v>
      </c>
      <c r="C13" s="154" t="s">
        <v>485</v>
      </c>
      <c r="D13" s="380" t="s">
        <v>467</v>
      </c>
      <c r="E13" s="153">
        <v>38</v>
      </c>
      <c r="F13" s="168" t="s">
        <v>20</v>
      </c>
      <c r="G13" s="168" t="s">
        <v>21</v>
      </c>
      <c r="H13" s="211"/>
      <c r="I13" s="395" t="s">
        <v>629</v>
      </c>
      <c r="J13" s="394" t="s">
        <v>630</v>
      </c>
      <c r="K13" s="395" t="s">
        <v>629</v>
      </c>
      <c r="L13" s="384" t="s">
        <v>20</v>
      </c>
      <c r="M13" s="384" t="s">
        <v>21</v>
      </c>
      <c r="N13" s="383" t="s">
        <v>628</v>
      </c>
      <c r="O13" s="400">
        <v>93860042</v>
      </c>
      <c r="P13" s="175">
        <v>4</v>
      </c>
      <c r="Q13" s="401">
        <v>4000</v>
      </c>
      <c r="R13" s="402" t="s">
        <v>89</v>
      </c>
      <c r="S13" s="144"/>
      <c r="T13" s="16"/>
      <c r="V13" s="232" t="s">
        <v>516</v>
      </c>
      <c r="W13" s="165" t="s">
        <v>743</v>
      </c>
    </row>
    <row r="14" spans="1:24">
      <c r="O14" s="16"/>
      <c r="P14" s="16">
        <f>P12+P11+P10+P9+P8+P7+P6+600+450+450</f>
        <v>1655</v>
      </c>
      <c r="Q14" s="177">
        <f>SUM(Q3:Q13)</f>
        <v>1558641</v>
      </c>
      <c r="R14" s="178"/>
      <c r="S14" s="16"/>
      <c r="T14" s="16"/>
    </row>
    <row r="15" spans="1:24">
      <c r="N15" s="16"/>
      <c r="O15" s="16"/>
      <c r="P15" s="144"/>
      <c r="Q15" s="177"/>
      <c r="R15" s="179"/>
      <c r="S15" s="16"/>
    </row>
    <row r="16" spans="1:24">
      <c r="D16" s="92"/>
      <c r="O16" s="16"/>
      <c r="P16" s="16"/>
      <c r="Q16" s="144"/>
      <c r="R16" s="16"/>
      <c r="S16" s="16"/>
      <c r="T16" s="16"/>
    </row>
    <row r="17" spans="8:20">
      <c r="O17" s="16"/>
      <c r="P17" s="145"/>
      <c r="Q17" s="144"/>
      <c r="R17" s="16"/>
      <c r="S17" s="144"/>
      <c r="T17" s="16"/>
    </row>
    <row r="18" spans="8:20">
      <c r="O18" s="16"/>
      <c r="P18" s="145"/>
      <c r="Q18" s="144"/>
      <c r="R18" s="16"/>
      <c r="S18" s="16"/>
      <c r="T18" s="16"/>
    </row>
    <row r="19" spans="8:20">
      <c r="I19" s="132"/>
      <c r="O19" s="16"/>
      <c r="P19" s="16"/>
      <c r="Q19" s="16"/>
      <c r="R19" s="16"/>
      <c r="S19" s="16"/>
      <c r="T19" s="16"/>
    </row>
    <row r="20" spans="8:20">
      <c r="H20" s="132"/>
      <c r="O20" s="16"/>
      <c r="P20" s="16"/>
      <c r="Q20" s="16"/>
      <c r="R20" s="16"/>
      <c r="S20" s="16"/>
      <c r="T20" s="16"/>
    </row>
    <row r="21" spans="8:20">
      <c r="Q21" t="s">
        <v>535</v>
      </c>
    </row>
    <row r="22" spans="8:20" ht="15">
      <c r="Q22" s="183">
        <f>Q23+Q24+Q27</f>
        <v>1554641</v>
      </c>
      <c r="S22">
        <v>0.38</v>
      </c>
      <c r="T22" s="222">
        <f>Q22*S22</f>
        <v>590763.57999999996</v>
      </c>
    </row>
    <row r="23" spans="8:20">
      <c r="Q23" s="215">
        <f>Q12+Q11+Q10+Q9+Q8+Q6</f>
        <v>44065</v>
      </c>
      <c r="R23" s="216" t="s">
        <v>89</v>
      </c>
    </row>
    <row r="24" spans="8:20">
      <c r="Q24" s="215">
        <f>Q7</f>
        <v>4522</v>
      </c>
      <c r="R24" s="216" t="s">
        <v>199</v>
      </c>
    </row>
    <row r="25" spans="8:20">
      <c r="Q25">
        <v>3400</v>
      </c>
      <c r="R25" t="s">
        <v>493</v>
      </c>
    </row>
    <row r="26" spans="8:20">
      <c r="Q26">
        <v>1122</v>
      </c>
      <c r="R26" t="s">
        <v>526</v>
      </c>
      <c r="T26">
        <f>Q26+Q25</f>
        <v>4522</v>
      </c>
    </row>
    <row r="27" spans="8:20">
      <c r="Q27" s="215">
        <f>Q3+Q4+Q5</f>
        <v>1506054</v>
      </c>
      <c r="R27" s="216" t="s">
        <v>470</v>
      </c>
    </row>
    <row r="29" spans="8:20">
      <c r="Q29">
        <f>3</f>
        <v>3</v>
      </c>
      <c r="R29" t="s">
        <v>470</v>
      </c>
    </row>
    <row r="30" spans="8:20">
      <c r="Q30" s="15">
        <v>7</v>
      </c>
      <c r="R30" t="s">
        <v>89</v>
      </c>
    </row>
    <row r="31" spans="8:20">
      <c r="Q31">
        <v>1</v>
      </c>
      <c r="R31" t="s">
        <v>199</v>
      </c>
    </row>
    <row r="33" spans="17:17">
      <c r="Q33" s="15"/>
    </row>
    <row r="34" spans="17:17">
      <c r="Q34" s="15">
        <f>Q27+Q24+Q23</f>
        <v>1554641</v>
      </c>
    </row>
    <row r="35" spans="17:17">
      <c r="Q35" s="15"/>
    </row>
  </sheetData>
  <mergeCells count="5">
    <mergeCell ref="A1:A2"/>
    <mergeCell ref="B1:D1"/>
    <mergeCell ref="E1:I1"/>
    <mergeCell ref="J1:M1"/>
    <mergeCell ref="N1:R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workbookViewId="0">
      <selection activeCell="H23" sqref="H23"/>
    </sheetView>
  </sheetViews>
  <sheetFormatPr defaultRowHeight="14.25"/>
  <cols>
    <col min="1" max="1" width="3" style="333" bestFit="1" customWidth="1"/>
    <col min="2" max="2" width="30.125" style="333" customWidth="1"/>
    <col min="3" max="3" width="11.5" style="333" customWidth="1"/>
    <col min="4" max="4" width="8.625" style="333" customWidth="1"/>
    <col min="5" max="5" width="3.875" style="333" customWidth="1"/>
    <col min="6" max="6" width="7.375" style="333" customWidth="1"/>
    <col min="7" max="7" width="9" style="333"/>
    <col min="8" max="8" width="23.875" style="333" customWidth="1"/>
    <col min="9" max="9" width="27.125" style="333" customWidth="1"/>
    <col min="10" max="10" width="19.875" style="333" customWidth="1"/>
    <col min="11" max="11" width="8.125" style="333" customWidth="1"/>
    <col min="12" max="12" width="6.875" style="333" customWidth="1"/>
    <col min="13" max="13" width="10.5" style="333" customWidth="1"/>
    <col min="14" max="14" width="19.125" style="333" customWidth="1"/>
    <col min="15" max="15" width="12.25" style="333" customWidth="1"/>
    <col min="16" max="18" width="9" style="333"/>
    <col min="19" max="19" width="11" style="333" customWidth="1"/>
    <col min="20" max="20" width="20.375" style="333" customWidth="1"/>
    <col min="21" max="21" width="17.875" style="333" customWidth="1"/>
    <col min="22" max="22" width="15.75" style="333" customWidth="1"/>
    <col min="23" max="23" width="16.25" style="333" hidden="1" customWidth="1"/>
    <col min="24" max="16384" width="9" style="333"/>
  </cols>
  <sheetData>
    <row r="1" spans="1:23" s="334" customFormat="1">
      <c r="A1" s="405" t="s">
        <v>16</v>
      </c>
      <c r="B1" s="407" t="s">
        <v>15</v>
      </c>
      <c r="C1" s="408"/>
      <c r="D1" s="409"/>
      <c r="E1" s="407" t="s">
        <v>14</v>
      </c>
      <c r="F1" s="408"/>
      <c r="G1" s="408"/>
      <c r="H1" s="408"/>
      <c r="I1" s="409"/>
      <c r="J1" s="407" t="s">
        <v>465</v>
      </c>
      <c r="K1" s="408"/>
      <c r="L1" s="408"/>
      <c r="M1" s="409"/>
      <c r="N1" s="407" t="s">
        <v>12</v>
      </c>
      <c r="O1" s="408"/>
      <c r="P1" s="408"/>
      <c r="Q1" s="408"/>
      <c r="R1" s="409"/>
    </row>
    <row r="2" spans="1:23" s="334" customFormat="1" ht="59.25" customHeight="1">
      <c r="A2" s="406"/>
      <c r="B2" s="346" t="s">
        <v>11</v>
      </c>
      <c r="C2" s="335" t="s">
        <v>10</v>
      </c>
      <c r="D2" s="346" t="s">
        <v>6</v>
      </c>
      <c r="E2" s="346" t="s">
        <v>5</v>
      </c>
      <c r="F2" s="346" t="s">
        <v>4</v>
      </c>
      <c r="G2" s="346" t="s">
        <v>9</v>
      </c>
      <c r="H2" s="346" t="s">
        <v>8</v>
      </c>
      <c r="I2" s="346" t="s">
        <v>7</v>
      </c>
      <c r="J2" s="335" t="s">
        <v>6</v>
      </c>
      <c r="K2" s="335" t="s">
        <v>5</v>
      </c>
      <c r="L2" s="335" t="s">
        <v>4</v>
      </c>
      <c r="M2" s="335" t="s">
        <v>3</v>
      </c>
      <c r="N2" s="346" t="s">
        <v>644</v>
      </c>
      <c r="O2" s="346" t="s">
        <v>2</v>
      </c>
      <c r="P2" s="346" t="s">
        <v>1</v>
      </c>
      <c r="Q2" s="346" t="s">
        <v>552</v>
      </c>
      <c r="R2" s="346" t="s">
        <v>645</v>
      </c>
      <c r="S2" s="340" t="s">
        <v>153</v>
      </c>
      <c r="T2" s="340" t="s">
        <v>156</v>
      </c>
      <c r="U2" s="341" t="s">
        <v>646</v>
      </c>
      <c r="V2" s="341" t="s">
        <v>165</v>
      </c>
      <c r="W2" s="341" t="s">
        <v>159</v>
      </c>
    </row>
    <row r="3" spans="1:23" ht="14.25" customHeight="1">
      <c r="A3" s="337">
        <v>1</v>
      </c>
      <c r="B3" s="337" t="s">
        <v>744</v>
      </c>
      <c r="C3" s="323" t="s">
        <v>647</v>
      </c>
      <c r="D3" s="337" t="s">
        <v>648</v>
      </c>
      <c r="E3" s="337">
        <v>2</v>
      </c>
      <c r="F3" s="337" t="s">
        <v>20</v>
      </c>
      <c r="G3" s="337" t="s">
        <v>21</v>
      </c>
      <c r="H3" s="331" t="s">
        <v>649</v>
      </c>
      <c r="I3" s="343" t="s">
        <v>650</v>
      </c>
      <c r="J3" s="337" t="s">
        <v>648</v>
      </c>
      <c r="K3" s="337">
        <v>2</v>
      </c>
      <c r="L3" s="337" t="s">
        <v>20</v>
      </c>
      <c r="M3" s="337" t="s">
        <v>21</v>
      </c>
      <c r="N3" s="338" t="s">
        <v>651</v>
      </c>
      <c r="O3" s="338" t="s">
        <v>652</v>
      </c>
      <c r="P3" s="337">
        <v>30</v>
      </c>
      <c r="Q3" s="345">
        <v>90000</v>
      </c>
      <c r="R3" s="337" t="s">
        <v>173</v>
      </c>
      <c r="S3" s="349"/>
      <c r="T3" s="339" t="s">
        <v>653</v>
      </c>
      <c r="U3" s="339" t="s">
        <v>654</v>
      </c>
      <c r="V3" s="348" t="s">
        <v>655</v>
      </c>
      <c r="W3" s="342" t="s">
        <v>256</v>
      </c>
    </row>
    <row r="4" spans="1:23" ht="14.25" customHeight="1">
      <c r="A4" s="337">
        <v>2</v>
      </c>
      <c r="B4" s="337" t="s">
        <v>744</v>
      </c>
      <c r="C4" s="323" t="s">
        <v>647</v>
      </c>
      <c r="D4" s="337" t="s">
        <v>648</v>
      </c>
      <c r="E4" s="337">
        <v>2</v>
      </c>
      <c r="F4" s="337" t="s">
        <v>20</v>
      </c>
      <c r="G4" s="337" t="s">
        <v>21</v>
      </c>
      <c r="H4" s="331" t="s">
        <v>649</v>
      </c>
      <c r="I4" s="343" t="s">
        <v>656</v>
      </c>
      <c r="J4" s="337" t="s">
        <v>657</v>
      </c>
      <c r="K4" s="337"/>
      <c r="L4" s="337" t="s">
        <v>20</v>
      </c>
      <c r="M4" s="337" t="s">
        <v>21</v>
      </c>
      <c r="N4" s="338" t="s">
        <v>658</v>
      </c>
      <c r="O4" s="338" t="s">
        <v>659</v>
      </c>
      <c r="P4" s="337">
        <v>10</v>
      </c>
      <c r="Q4" s="345">
        <v>15000</v>
      </c>
      <c r="R4" s="337" t="s">
        <v>89</v>
      </c>
      <c r="S4" s="349"/>
      <c r="T4" s="339" t="s">
        <v>653</v>
      </c>
      <c r="U4" s="339" t="s">
        <v>654</v>
      </c>
      <c r="V4" s="348" t="s">
        <v>655</v>
      </c>
      <c r="W4" s="342"/>
    </row>
    <row r="5" spans="1:23" ht="15">
      <c r="A5" s="337">
        <v>3</v>
      </c>
      <c r="B5" s="337" t="s">
        <v>744</v>
      </c>
      <c r="C5" s="323" t="s">
        <v>647</v>
      </c>
      <c r="D5" s="337" t="s">
        <v>648</v>
      </c>
      <c r="E5" s="337">
        <v>2</v>
      </c>
      <c r="F5" s="337" t="s">
        <v>20</v>
      </c>
      <c r="G5" s="337" t="s">
        <v>21</v>
      </c>
      <c r="H5" s="331" t="s">
        <v>649</v>
      </c>
      <c r="I5" s="343" t="s">
        <v>656</v>
      </c>
      <c r="J5" s="337" t="s">
        <v>660</v>
      </c>
      <c r="K5" s="337"/>
      <c r="L5" s="337" t="s">
        <v>20</v>
      </c>
      <c r="M5" s="337" t="s">
        <v>21</v>
      </c>
      <c r="N5" s="338" t="s">
        <v>661</v>
      </c>
      <c r="O5" s="338" t="s">
        <v>662</v>
      </c>
      <c r="P5" s="337">
        <v>5</v>
      </c>
      <c r="Q5" s="345">
        <v>12000</v>
      </c>
      <c r="R5" s="337" t="s">
        <v>89</v>
      </c>
      <c r="S5" s="349"/>
      <c r="T5" s="347" t="s">
        <v>653</v>
      </c>
      <c r="U5" s="347" t="s">
        <v>654</v>
      </c>
      <c r="V5" s="348" t="s">
        <v>655</v>
      </c>
    </row>
    <row r="6" spans="1:23" ht="15">
      <c r="A6" s="337">
        <v>4</v>
      </c>
      <c r="B6" s="337" t="s">
        <v>744</v>
      </c>
      <c r="C6" s="323" t="s">
        <v>647</v>
      </c>
      <c r="D6" s="337" t="s">
        <v>648</v>
      </c>
      <c r="E6" s="337">
        <v>2</v>
      </c>
      <c r="F6" s="337" t="s">
        <v>20</v>
      </c>
      <c r="G6" s="337" t="s">
        <v>21</v>
      </c>
      <c r="H6" s="331" t="s">
        <v>649</v>
      </c>
      <c r="I6" s="343" t="s">
        <v>663</v>
      </c>
      <c r="J6" s="337" t="s">
        <v>664</v>
      </c>
      <c r="K6" s="337"/>
      <c r="L6" s="337" t="s">
        <v>20</v>
      </c>
      <c r="M6" s="337" t="s">
        <v>21</v>
      </c>
      <c r="N6" s="338" t="s">
        <v>665</v>
      </c>
      <c r="O6" s="338" t="s">
        <v>666</v>
      </c>
      <c r="P6" s="337">
        <v>2</v>
      </c>
      <c r="Q6" s="345">
        <v>1500</v>
      </c>
      <c r="R6" s="337" t="s">
        <v>89</v>
      </c>
      <c r="S6" s="349"/>
      <c r="T6" s="347" t="s">
        <v>653</v>
      </c>
      <c r="U6" s="347" t="s">
        <v>667</v>
      </c>
      <c r="V6" s="348" t="s">
        <v>655</v>
      </c>
    </row>
    <row r="7" spans="1:23" ht="15">
      <c r="A7" s="337">
        <v>5</v>
      </c>
      <c r="B7" s="337" t="s">
        <v>744</v>
      </c>
      <c r="C7" s="323" t="s">
        <v>647</v>
      </c>
      <c r="D7" s="337" t="s">
        <v>648</v>
      </c>
      <c r="E7" s="337">
        <v>2</v>
      </c>
      <c r="F7" s="337" t="s">
        <v>20</v>
      </c>
      <c r="G7" s="337" t="s">
        <v>21</v>
      </c>
      <c r="H7" s="331" t="s">
        <v>649</v>
      </c>
      <c r="I7" s="343" t="s">
        <v>663</v>
      </c>
      <c r="J7" s="337" t="s">
        <v>668</v>
      </c>
      <c r="K7" s="337"/>
      <c r="L7" s="337" t="s">
        <v>20</v>
      </c>
      <c r="M7" s="337" t="s">
        <v>21</v>
      </c>
      <c r="N7" s="338" t="s">
        <v>669</v>
      </c>
      <c r="O7" s="338" t="s">
        <v>670</v>
      </c>
      <c r="P7" s="337">
        <v>2</v>
      </c>
      <c r="Q7" s="345">
        <v>1500</v>
      </c>
      <c r="R7" s="337" t="s">
        <v>89</v>
      </c>
      <c r="S7" s="347"/>
      <c r="T7" s="347" t="s">
        <v>653</v>
      </c>
      <c r="U7" s="347" t="s">
        <v>671</v>
      </c>
      <c r="V7" s="348" t="s">
        <v>655</v>
      </c>
    </row>
    <row r="8" spans="1:23" ht="15">
      <c r="A8" s="337">
        <v>6</v>
      </c>
      <c r="B8" s="337" t="s">
        <v>744</v>
      </c>
      <c r="C8" s="323" t="s">
        <v>647</v>
      </c>
      <c r="D8" s="337" t="s">
        <v>648</v>
      </c>
      <c r="E8" s="337">
        <v>2</v>
      </c>
      <c r="F8" s="337" t="s">
        <v>20</v>
      </c>
      <c r="G8" s="337" t="s">
        <v>21</v>
      </c>
      <c r="H8" s="331" t="s">
        <v>649</v>
      </c>
      <c r="I8" s="343" t="s">
        <v>663</v>
      </c>
      <c r="J8" s="337" t="s">
        <v>672</v>
      </c>
      <c r="K8" s="337"/>
      <c r="L8" s="337" t="s">
        <v>20</v>
      </c>
      <c r="M8" s="337" t="s">
        <v>21</v>
      </c>
      <c r="N8" s="338" t="s">
        <v>673</v>
      </c>
      <c r="O8" s="338" t="s">
        <v>674</v>
      </c>
      <c r="P8" s="337">
        <v>2</v>
      </c>
      <c r="Q8" s="345">
        <v>1500</v>
      </c>
      <c r="R8" s="337" t="s">
        <v>89</v>
      </c>
      <c r="S8" s="347"/>
      <c r="T8" s="347" t="s">
        <v>653</v>
      </c>
      <c r="U8" s="347" t="s">
        <v>675</v>
      </c>
      <c r="V8" s="348"/>
    </row>
    <row r="9" spans="1:23" ht="15">
      <c r="A9" s="337">
        <v>7</v>
      </c>
      <c r="B9" s="337" t="s">
        <v>744</v>
      </c>
      <c r="C9" s="323" t="s">
        <v>647</v>
      </c>
      <c r="D9" s="337" t="s">
        <v>648</v>
      </c>
      <c r="E9" s="337">
        <v>2</v>
      </c>
      <c r="F9" s="337" t="s">
        <v>20</v>
      </c>
      <c r="G9" s="337" t="s">
        <v>21</v>
      </c>
      <c r="H9" s="331" t="s">
        <v>649</v>
      </c>
      <c r="I9" s="343" t="s">
        <v>663</v>
      </c>
      <c r="J9" s="337" t="s">
        <v>676</v>
      </c>
      <c r="K9" s="337"/>
      <c r="L9" s="337" t="s">
        <v>20</v>
      </c>
      <c r="M9" s="337" t="s">
        <v>21</v>
      </c>
      <c r="N9" s="338" t="s">
        <v>677</v>
      </c>
      <c r="O9" s="338" t="s">
        <v>678</v>
      </c>
      <c r="P9" s="337">
        <v>2</v>
      </c>
      <c r="Q9" s="345">
        <v>1500</v>
      </c>
      <c r="R9" s="337" t="s">
        <v>89</v>
      </c>
      <c r="S9" s="347"/>
      <c r="T9" s="347" t="s">
        <v>653</v>
      </c>
      <c r="U9" s="347" t="s">
        <v>679</v>
      </c>
      <c r="V9" s="348" t="s">
        <v>655</v>
      </c>
    </row>
    <row r="10" spans="1:23" ht="15">
      <c r="A10" s="337">
        <v>8</v>
      </c>
      <c r="B10" s="337" t="s">
        <v>744</v>
      </c>
      <c r="C10" s="323" t="s">
        <v>647</v>
      </c>
      <c r="D10" s="337" t="s">
        <v>680</v>
      </c>
      <c r="E10" s="337">
        <v>2</v>
      </c>
      <c r="F10" s="337" t="s">
        <v>20</v>
      </c>
      <c r="G10" s="337" t="s">
        <v>21</v>
      </c>
      <c r="H10" s="331" t="s">
        <v>649</v>
      </c>
      <c r="I10" s="343" t="s">
        <v>663</v>
      </c>
      <c r="J10" s="337" t="s">
        <v>681</v>
      </c>
      <c r="K10" s="337"/>
      <c r="L10" s="337" t="s">
        <v>20</v>
      </c>
      <c r="M10" s="337" t="s">
        <v>21</v>
      </c>
      <c r="N10" s="338" t="s">
        <v>682</v>
      </c>
      <c r="O10" s="338" t="s">
        <v>683</v>
      </c>
      <c r="P10" s="337">
        <v>2</v>
      </c>
      <c r="Q10" s="345">
        <v>1500</v>
      </c>
      <c r="R10" s="337" t="s">
        <v>89</v>
      </c>
      <c r="S10" s="347"/>
      <c r="T10" s="350" t="s">
        <v>653</v>
      </c>
      <c r="U10" s="347" t="s">
        <v>684</v>
      </c>
      <c r="V10" s="348"/>
    </row>
    <row r="11" spans="1:23" ht="15">
      <c r="A11" s="337">
        <v>9</v>
      </c>
      <c r="B11" s="337" t="s">
        <v>744</v>
      </c>
      <c r="C11" s="323" t="s">
        <v>647</v>
      </c>
      <c r="D11" s="337" t="s">
        <v>648</v>
      </c>
      <c r="E11" s="337">
        <v>2</v>
      </c>
      <c r="F11" s="337" t="s">
        <v>20</v>
      </c>
      <c r="G11" s="337" t="s">
        <v>21</v>
      </c>
      <c r="H11" s="331" t="s">
        <v>649</v>
      </c>
      <c r="I11" s="343" t="s">
        <v>663</v>
      </c>
      <c r="J11" s="337" t="s">
        <v>681</v>
      </c>
      <c r="K11" s="337"/>
      <c r="L11" s="337" t="s">
        <v>20</v>
      </c>
      <c r="M11" s="337" t="s">
        <v>21</v>
      </c>
      <c r="N11" s="338" t="s">
        <v>685</v>
      </c>
      <c r="O11" s="338" t="s">
        <v>686</v>
      </c>
      <c r="P11" s="337">
        <v>2</v>
      </c>
      <c r="Q11" s="345">
        <v>1500</v>
      </c>
      <c r="R11" s="337" t="s">
        <v>89</v>
      </c>
      <c r="S11" s="347"/>
      <c r="T11" s="347" t="s">
        <v>653</v>
      </c>
      <c r="U11" s="347" t="s">
        <v>679</v>
      </c>
      <c r="V11" s="348" t="s">
        <v>655</v>
      </c>
    </row>
    <row r="12" spans="1:23" ht="15">
      <c r="A12" s="337">
        <v>10</v>
      </c>
      <c r="B12" s="337" t="s">
        <v>744</v>
      </c>
      <c r="C12" s="323" t="s">
        <v>647</v>
      </c>
      <c r="D12" s="337" t="s">
        <v>648</v>
      </c>
      <c r="E12" s="337">
        <v>2</v>
      </c>
      <c r="F12" s="337" t="s">
        <v>20</v>
      </c>
      <c r="G12" s="337" t="s">
        <v>21</v>
      </c>
      <c r="H12" s="331" t="s">
        <v>649</v>
      </c>
      <c r="I12" s="343" t="s">
        <v>663</v>
      </c>
      <c r="J12" s="337" t="s">
        <v>660</v>
      </c>
      <c r="K12" s="337"/>
      <c r="L12" s="337" t="s">
        <v>20</v>
      </c>
      <c r="M12" s="337" t="s">
        <v>21</v>
      </c>
      <c r="N12" s="338" t="s">
        <v>687</v>
      </c>
      <c r="O12" s="338" t="s">
        <v>688</v>
      </c>
      <c r="P12" s="337">
        <v>2</v>
      </c>
      <c r="Q12" s="345">
        <v>1500</v>
      </c>
      <c r="R12" s="337" t="s">
        <v>89</v>
      </c>
      <c r="S12" s="347"/>
      <c r="T12" s="347" t="s">
        <v>653</v>
      </c>
      <c r="U12" s="347" t="s">
        <v>679</v>
      </c>
      <c r="V12" s="348" t="s">
        <v>655</v>
      </c>
    </row>
    <row r="13" spans="1:23" ht="15">
      <c r="A13" s="337">
        <v>11</v>
      </c>
      <c r="B13" s="337" t="s">
        <v>744</v>
      </c>
      <c r="C13" s="323" t="s">
        <v>647</v>
      </c>
      <c r="D13" s="337" t="s">
        <v>648</v>
      </c>
      <c r="E13" s="337">
        <v>2</v>
      </c>
      <c r="F13" s="337" t="s">
        <v>20</v>
      </c>
      <c r="G13" s="337" t="s">
        <v>21</v>
      </c>
      <c r="H13" s="331" t="s">
        <v>649</v>
      </c>
      <c r="I13" s="343" t="s">
        <v>663</v>
      </c>
      <c r="J13" s="337" t="s">
        <v>689</v>
      </c>
      <c r="K13" s="337"/>
      <c r="L13" s="337" t="s">
        <v>20</v>
      </c>
      <c r="M13" s="337" t="s">
        <v>21</v>
      </c>
      <c r="N13" s="338" t="s">
        <v>690</v>
      </c>
      <c r="O13" s="338" t="s">
        <v>691</v>
      </c>
      <c r="P13" s="337">
        <v>2</v>
      </c>
      <c r="Q13" s="345">
        <v>1500</v>
      </c>
      <c r="R13" s="337" t="s">
        <v>89</v>
      </c>
      <c r="S13" s="347"/>
      <c r="T13" s="347" t="s">
        <v>653</v>
      </c>
      <c r="U13" s="347" t="s">
        <v>684</v>
      </c>
      <c r="V13" s="348"/>
    </row>
    <row r="14" spans="1:23" ht="15">
      <c r="A14" s="337">
        <v>12</v>
      </c>
      <c r="B14" s="337" t="s">
        <v>744</v>
      </c>
      <c r="C14" s="323" t="s">
        <v>647</v>
      </c>
      <c r="D14" s="337" t="s">
        <v>648</v>
      </c>
      <c r="E14" s="337">
        <v>2</v>
      </c>
      <c r="F14" s="337" t="s">
        <v>20</v>
      </c>
      <c r="G14" s="337" t="s">
        <v>21</v>
      </c>
      <c r="H14" s="331" t="s">
        <v>649</v>
      </c>
      <c r="I14" s="343" t="s">
        <v>663</v>
      </c>
      <c r="J14" s="337" t="s">
        <v>692</v>
      </c>
      <c r="K14" s="337"/>
      <c r="L14" s="337" t="s">
        <v>20</v>
      </c>
      <c r="M14" s="337" t="s">
        <v>21</v>
      </c>
      <c r="N14" s="338" t="s">
        <v>693</v>
      </c>
      <c r="O14" s="338" t="s">
        <v>694</v>
      </c>
      <c r="P14" s="337">
        <v>2</v>
      </c>
      <c r="Q14" s="345">
        <v>1500</v>
      </c>
      <c r="R14" s="337" t="s">
        <v>89</v>
      </c>
      <c r="S14" s="347"/>
      <c r="T14" s="347" t="s">
        <v>653</v>
      </c>
      <c r="U14" s="347" t="s">
        <v>695</v>
      </c>
      <c r="V14" s="348"/>
    </row>
    <row r="15" spans="1:23" ht="15">
      <c r="A15" s="337">
        <v>13</v>
      </c>
      <c r="B15" s="337" t="s">
        <v>744</v>
      </c>
      <c r="C15" s="323" t="s">
        <v>647</v>
      </c>
      <c r="D15" s="337" t="s">
        <v>648</v>
      </c>
      <c r="E15" s="337">
        <v>2</v>
      </c>
      <c r="F15" s="337" t="s">
        <v>20</v>
      </c>
      <c r="G15" s="337" t="s">
        <v>21</v>
      </c>
      <c r="H15" s="331" t="s">
        <v>649</v>
      </c>
      <c r="I15" s="343" t="s">
        <v>663</v>
      </c>
      <c r="J15" s="337" t="s">
        <v>696</v>
      </c>
      <c r="K15" s="337"/>
      <c r="L15" s="337" t="s">
        <v>20</v>
      </c>
      <c r="M15" s="337" t="s">
        <v>21</v>
      </c>
      <c r="N15" s="338" t="s">
        <v>697</v>
      </c>
      <c r="O15" s="338" t="s">
        <v>698</v>
      </c>
      <c r="P15" s="337">
        <v>2</v>
      </c>
      <c r="Q15" s="345">
        <v>1500</v>
      </c>
      <c r="R15" s="337" t="s">
        <v>89</v>
      </c>
      <c r="S15" s="347"/>
      <c r="T15" s="347" t="s">
        <v>653</v>
      </c>
      <c r="U15" s="347" t="s">
        <v>684</v>
      </c>
      <c r="V15" s="348"/>
    </row>
    <row r="16" spans="1:23" ht="15">
      <c r="A16" s="337">
        <v>14</v>
      </c>
      <c r="B16" s="337" t="s">
        <v>744</v>
      </c>
      <c r="C16" s="323" t="s">
        <v>647</v>
      </c>
      <c r="D16" s="337" t="s">
        <v>648</v>
      </c>
      <c r="E16" s="337">
        <v>2</v>
      </c>
      <c r="F16" s="337" t="s">
        <v>20</v>
      </c>
      <c r="G16" s="337" t="s">
        <v>21</v>
      </c>
      <c r="H16" s="331" t="s">
        <v>649</v>
      </c>
      <c r="I16" s="343" t="s">
        <v>663</v>
      </c>
      <c r="J16" s="337" t="s">
        <v>699</v>
      </c>
      <c r="K16" s="337"/>
      <c r="L16" s="337" t="s">
        <v>20</v>
      </c>
      <c r="M16" s="337" t="s">
        <v>21</v>
      </c>
      <c r="N16" s="338" t="s">
        <v>700</v>
      </c>
      <c r="O16" s="338" t="s">
        <v>701</v>
      </c>
      <c r="P16" s="337">
        <v>2</v>
      </c>
      <c r="Q16" s="345">
        <v>1500</v>
      </c>
      <c r="R16" s="337" t="s">
        <v>89</v>
      </c>
      <c r="S16" s="347"/>
      <c r="T16" s="347" t="s">
        <v>653</v>
      </c>
      <c r="U16" s="347" t="s">
        <v>675</v>
      </c>
      <c r="V16" s="348"/>
    </row>
    <row r="17" spans="1:22" ht="15">
      <c r="A17" s="337">
        <v>15</v>
      </c>
      <c r="B17" s="337" t="s">
        <v>744</v>
      </c>
      <c r="C17" s="323" t="s">
        <v>647</v>
      </c>
      <c r="D17" s="337" t="s">
        <v>648</v>
      </c>
      <c r="E17" s="337">
        <v>2</v>
      </c>
      <c r="F17" s="337" t="s">
        <v>20</v>
      </c>
      <c r="G17" s="337" t="s">
        <v>21</v>
      </c>
      <c r="H17" s="332" t="s">
        <v>649</v>
      </c>
      <c r="I17" s="343" t="s">
        <v>663</v>
      </c>
      <c r="J17" s="337" t="s">
        <v>702</v>
      </c>
      <c r="K17" s="324"/>
      <c r="L17" s="325" t="s">
        <v>20</v>
      </c>
      <c r="M17" s="325" t="s">
        <v>21</v>
      </c>
      <c r="N17" s="326" t="s">
        <v>703</v>
      </c>
      <c r="O17" s="327">
        <v>60742379</v>
      </c>
      <c r="P17" s="328">
        <v>2</v>
      </c>
      <c r="Q17" s="329">
        <v>1500</v>
      </c>
      <c r="R17" s="330" t="s">
        <v>89</v>
      </c>
      <c r="S17" s="347"/>
      <c r="T17" s="347" t="s">
        <v>653</v>
      </c>
      <c r="U17" s="347" t="s">
        <v>704</v>
      </c>
      <c r="V17" s="348"/>
    </row>
    <row r="18" spans="1:22">
      <c r="O18" s="354" t="s">
        <v>705</v>
      </c>
      <c r="P18" s="344">
        <f>SUM(P3:P17)</f>
        <v>69</v>
      </c>
      <c r="Q18" s="344"/>
      <c r="R18" s="344"/>
    </row>
    <row r="19" spans="1:22">
      <c r="P19" s="344"/>
      <c r="Q19" s="344"/>
      <c r="R19" s="344"/>
    </row>
    <row r="20" spans="1:22" ht="15">
      <c r="N20" s="333">
        <v>1</v>
      </c>
      <c r="O20" s="355" t="s">
        <v>719</v>
      </c>
      <c r="P20" s="235" t="s">
        <v>173</v>
      </c>
      <c r="Q20" s="336">
        <f>Q3</f>
        <v>90000</v>
      </c>
    </row>
    <row r="21" spans="1:22">
      <c r="P21" s="333" t="s">
        <v>493</v>
      </c>
      <c r="Q21" s="336">
        <f>Q20*R21</f>
        <v>27000</v>
      </c>
      <c r="R21" s="333">
        <v>0.3</v>
      </c>
    </row>
    <row r="22" spans="1:22">
      <c r="P22" s="333" t="s">
        <v>526</v>
      </c>
      <c r="Q22" s="336">
        <f>Q20*R22</f>
        <v>62999.999999999993</v>
      </c>
      <c r="R22" s="344">
        <v>0.7</v>
      </c>
    </row>
    <row r="23" spans="1:22" ht="15">
      <c r="N23" s="333">
        <v>14</v>
      </c>
      <c r="O23" s="351" t="s">
        <v>718</v>
      </c>
      <c r="P23" s="235" t="s">
        <v>89</v>
      </c>
      <c r="Q23" s="336">
        <f>Q4+Q5+Q6+Q7+Q8+Q9+Q10+Q11+Q12+Q13+Q14+Q15+Q16+Q17</f>
        <v>45000</v>
      </c>
      <c r="R23" s="344"/>
    </row>
    <row r="24" spans="1:22">
      <c r="Q24" s="336"/>
      <c r="R24" s="344"/>
    </row>
    <row r="25" spans="1:22">
      <c r="Q25" s="336"/>
      <c r="R25" s="344"/>
    </row>
    <row r="26" spans="1:22">
      <c r="Q26" s="336"/>
      <c r="R26" s="344"/>
      <c r="S26" s="336"/>
      <c r="T26" s="336"/>
    </row>
    <row r="27" spans="1:22">
      <c r="Q27" s="336"/>
      <c r="R27" s="344"/>
    </row>
    <row r="28" spans="1:22">
      <c r="Q28" s="336"/>
      <c r="R28" s="344"/>
    </row>
    <row r="29" spans="1:22">
      <c r="Q29" s="336"/>
      <c r="R29" s="344"/>
    </row>
    <row r="30" spans="1:22">
      <c r="Q30" s="336"/>
      <c r="R30" s="344"/>
    </row>
    <row r="31" spans="1:22">
      <c r="Q31" s="336"/>
      <c r="R31" s="344"/>
    </row>
    <row r="32" spans="1:22">
      <c r="Q32" s="336"/>
      <c r="R32" s="344"/>
    </row>
    <row r="33" spans="17:18">
      <c r="Q33" s="336"/>
      <c r="R33" s="344"/>
    </row>
    <row r="34" spans="17:18">
      <c r="Q34" s="336"/>
      <c r="R34" s="344"/>
    </row>
    <row r="35" spans="17:18">
      <c r="Q35" s="336"/>
      <c r="R35" s="344"/>
    </row>
    <row r="36" spans="17:18">
      <c r="Q36" s="336"/>
      <c r="R36" s="344"/>
    </row>
    <row r="37" spans="17:18">
      <c r="Q37" s="336"/>
      <c r="R37" s="344"/>
    </row>
    <row r="38" spans="17:18">
      <c r="Q38" s="336"/>
    </row>
    <row r="40" spans="17:18">
      <c r="Q40" s="336">
        <f>Q3+Q4</f>
        <v>105000</v>
      </c>
      <c r="R40" s="333" t="s">
        <v>550</v>
      </c>
    </row>
    <row r="41" spans="17:18">
      <c r="Q41" s="336" t="e">
        <f>#REF!+#REF!</f>
        <v>#REF!</v>
      </c>
      <c r="R41" s="333" t="s">
        <v>551</v>
      </c>
    </row>
    <row r="44" spans="17:18">
      <c r="Q44" s="336" t="e">
        <f>Q41+Q40+Q38</f>
        <v>#REF!</v>
      </c>
    </row>
    <row r="45" spans="17:18">
      <c r="Q45" s="336"/>
    </row>
  </sheetData>
  <mergeCells count="5">
    <mergeCell ref="B1:D1"/>
    <mergeCell ref="E1:I1"/>
    <mergeCell ref="J1:M1"/>
    <mergeCell ref="N1:R1"/>
    <mergeCell ref="A1:A2"/>
  </mergeCells>
  <hyperlinks>
    <hyperlink ref="H3" r:id="rId1"/>
    <hyperlink ref="H4" r:id="rId2"/>
    <hyperlink ref="H5" r:id="rId3"/>
    <hyperlink ref="H6" r:id="rId4"/>
    <hyperlink ref="H7" r:id="rId5"/>
    <hyperlink ref="H8" r:id="rId6"/>
    <hyperlink ref="H9" r:id="rId7"/>
    <hyperlink ref="H10" r:id="rId8"/>
    <hyperlink ref="H11" r:id="rId9"/>
    <hyperlink ref="H12" r:id="rId10"/>
    <hyperlink ref="H13" r:id="rId11"/>
    <hyperlink ref="H14" r:id="rId12"/>
    <hyperlink ref="H15" r:id="rId13"/>
    <hyperlink ref="H16" r:id="rId14"/>
    <hyperlink ref="H17" r:id="rId15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topLeftCell="F1" workbookViewId="0">
      <selection activeCell="N37" sqref="N37"/>
    </sheetView>
  </sheetViews>
  <sheetFormatPr defaultRowHeight="14.25"/>
  <cols>
    <col min="1" max="1" width="3" style="333" bestFit="1" customWidth="1"/>
    <col min="2" max="2" width="30.125" style="333" customWidth="1"/>
    <col min="3" max="3" width="11.5" style="333" customWidth="1"/>
    <col min="4" max="4" width="16.125" style="333" customWidth="1"/>
    <col min="5" max="5" width="3.875" style="333" customWidth="1"/>
    <col min="6" max="6" width="7.375" style="333" customWidth="1"/>
    <col min="7" max="7" width="9" style="333"/>
    <col min="8" max="8" width="23.875" style="333" customWidth="1"/>
    <col min="9" max="9" width="35.375" style="333" customWidth="1"/>
    <col min="10" max="10" width="14.875" style="333" customWidth="1"/>
    <col min="11" max="11" width="8.125" style="333" customWidth="1"/>
    <col min="12" max="12" width="6.875" style="333" customWidth="1"/>
    <col min="13" max="13" width="10.5" style="333" customWidth="1"/>
    <col min="14" max="14" width="19.125" style="333" customWidth="1"/>
    <col min="15" max="15" width="12.25" style="333" customWidth="1"/>
    <col min="16" max="18" width="9" style="333"/>
    <col min="19" max="19" width="11" style="333" customWidth="1"/>
    <col min="20" max="20" width="20.375" style="333" customWidth="1"/>
    <col min="21" max="21" width="17.875" style="333" customWidth="1"/>
    <col min="22" max="22" width="15.75" style="333" customWidth="1"/>
    <col min="23" max="23" width="16.25" style="333" hidden="1" customWidth="1"/>
    <col min="24" max="16384" width="9" style="333"/>
  </cols>
  <sheetData>
    <row r="1" spans="1:23" s="334" customFormat="1">
      <c r="A1" s="405" t="s">
        <v>16</v>
      </c>
      <c r="B1" s="407" t="s">
        <v>15</v>
      </c>
      <c r="C1" s="408"/>
      <c r="D1" s="409"/>
      <c r="E1" s="407" t="s">
        <v>14</v>
      </c>
      <c r="F1" s="408"/>
      <c r="G1" s="408"/>
      <c r="H1" s="408"/>
      <c r="I1" s="409"/>
      <c r="J1" s="407" t="s">
        <v>13</v>
      </c>
      <c r="K1" s="408"/>
      <c r="L1" s="408"/>
      <c r="M1" s="409"/>
      <c r="N1" s="407" t="s">
        <v>12</v>
      </c>
      <c r="O1" s="408"/>
      <c r="P1" s="408"/>
      <c r="Q1" s="408"/>
      <c r="R1" s="409"/>
    </row>
    <row r="2" spans="1:23" s="334" customFormat="1" ht="59.25" customHeight="1" thickBot="1">
      <c r="A2" s="406"/>
      <c r="B2" s="352" t="s">
        <v>11</v>
      </c>
      <c r="C2" s="335" t="s">
        <v>10</v>
      </c>
      <c r="D2" s="352" t="s">
        <v>6</v>
      </c>
      <c r="E2" s="352" t="s">
        <v>5</v>
      </c>
      <c r="F2" s="352" t="s">
        <v>4</v>
      </c>
      <c r="G2" s="352" t="s">
        <v>9</v>
      </c>
      <c r="H2" s="352" t="s">
        <v>8</v>
      </c>
      <c r="I2" s="352" t="s">
        <v>7</v>
      </c>
      <c r="J2" s="335" t="s">
        <v>6</v>
      </c>
      <c r="K2" s="335" t="s">
        <v>5</v>
      </c>
      <c r="L2" s="335" t="s">
        <v>4</v>
      </c>
      <c r="M2" s="335" t="s">
        <v>3</v>
      </c>
      <c r="N2" s="352" t="s">
        <v>17</v>
      </c>
      <c r="O2" s="352" t="s">
        <v>2</v>
      </c>
      <c r="P2" s="352" t="s">
        <v>1</v>
      </c>
      <c r="Q2" s="352" t="s">
        <v>548</v>
      </c>
      <c r="R2" s="352" t="s">
        <v>0</v>
      </c>
      <c r="S2" s="340" t="s">
        <v>153</v>
      </c>
      <c r="T2" s="340" t="s">
        <v>156</v>
      </c>
      <c r="U2" s="341" t="s">
        <v>157</v>
      </c>
      <c r="V2" s="341" t="s">
        <v>636</v>
      </c>
      <c r="W2" s="341" t="s">
        <v>159</v>
      </c>
    </row>
    <row r="3" spans="1:23" ht="15">
      <c r="A3" s="196">
        <v>31</v>
      </c>
      <c r="B3" s="197" t="s">
        <v>511</v>
      </c>
      <c r="C3" s="198" t="s">
        <v>513</v>
      </c>
      <c r="D3" s="199" t="s">
        <v>74</v>
      </c>
      <c r="E3" s="199">
        <v>3</v>
      </c>
      <c r="F3" s="199" t="s">
        <v>20</v>
      </c>
      <c r="G3" s="198" t="s">
        <v>21</v>
      </c>
      <c r="H3" s="200" t="s">
        <v>514</v>
      </c>
      <c r="I3" s="199" t="s">
        <v>80</v>
      </c>
      <c r="J3" s="199" t="s">
        <v>74</v>
      </c>
      <c r="K3" s="199">
        <v>3</v>
      </c>
      <c r="L3" s="199" t="s">
        <v>20</v>
      </c>
      <c r="M3" s="199" t="s">
        <v>21</v>
      </c>
      <c r="N3" s="209" t="s">
        <v>518</v>
      </c>
      <c r="O3" s="199">
        <v>3983709</v>
      </c>
      <c r="P3" s="199">
        <v>18</v>
      </c>
      <c r="Q3" s="309">
        <v>20000</v>
      </c>
      <c r="R3" s="201" t="s">
        <v>89</v>
      </c>
      <c r="S3" s="5" t="s">
        <v>154</v>
      </c>
      <c r="T3" s="304" t="s">
        <v>554</v>
      </c>
      <c r="U3" s="339" t="s">
        <v>555</v>
      </c>
      <c r="V3" s="208"/>
      <c r="W3" s="333" t="s">
        <v>517</v>
      </c>
    </row>
    <row r="4" spans="1:23" ht="15.75" thickBot="1">
      <c r="A4" s="202">
        <v>32</v>
      </c>
      <c r="B4" s="203" t="s">
        <v>511</v>
      </c>
      <c r="C4" s="204" t="s">
        <v>513</v>
      </c>
      <c r="D4" s="205" t="s">
        <v>74</v>
      </c>
      <c r="E4" s="205">
        <v>3</v>
      </c>
      <c r="F4" s="205" t="s">
        <v>20</v>
      </c>
      <c r="G4" s="204" t="s">
        <v>21</v>
      </c>
      <c r="H4" s="206" t="s">
        <v>514</v>
      </c>
      <c r="I4" s="205" t="s">
        <v>512</v>
      </c>
      <c r="J4" s="205" t="s">
        <v>54</v>
      </c>
      <c r="K4" s="205" t="s">
        <v>520</v>
      </c>
      <c r="L4" s="205" t="s">
        <v>20</v>
      </c>
      <c r="M4" s="205" t="s">
        <v>21</v>
      </c>
      <c r="N4" s="210" t="s">
        <v>519</v>
      </c>
      <c r="O4" s="205">
        <v>70665635</v>
      </c>
      <c r="P4" s="205">
        <v>2.8</v>
      </c>
      <c r="Q4" s="310">
        <v>500</v>
      </c>
      <c r="R4" s="207" t="s">
        <v>89</v>
      </c>
      <c r="S4" s="5" t="s">
        <v>154</v>
      </c>
      <c r="T4" s="304" t="s">
        <v>554</v>
      </c>
      <c r="U4" s="339" t="s">
        <v>555</v>
      </c>
      <c r="V4" s="208"/>
    </row>
    <row r="5" spans="1:23">
      <c r="Q5" s="336">
        <f>SUM(Q3:Q4)</f>
        <v>20500</v>
      </c>
    </row>
    <row r="6" spans="1:23" ht="15">
      <c r="P6" s="344" t="s">
        <v>720</v>
      </c>
      <c r="Q6" s="223"/>
      <c r="R6" s="344"/>
    </row>
    <row r="7" spans="1:23" ht="15">
      <c r="P7" s="344">
        <v>2</v>
      </c>
      <c r="Q7" s="223">
        <f>Q3+Q4</f>
        <v>20500</v>
      </c>
      <c r="R7" s="224" t="s">
        <v>89</v>
      </c>
    </row>
    <row r="8" spans="1:23">
      <c r="P8" s="344"/>
      <c r="Q8" s="344"/>
      <c r="R8" s="344"/>
    </row>
    <row r="9" spans="1:23">
      <c r="P9" s="344"/>
      <c r="Q9" s="344"/>
      <c r="R9" s="344"/>
    </row>
    <row r="10" spans="1:23" ht="15">
      <c r="P10" s="344"/>
      <c r="Q10" s="223"/>
      <c r="R10" s="224"/>
      <c r="T10" s="336"/>
    </row>
    <row r="11" spans="1:23" ht="15">
      <c r="P11" s="344"/>
      <c r="Q11" s="223"/>
      <c r="R11" s="224"/>
      <c r="S11" s="336"/>
    </row>
    <row r="12" spans="1:23" ht="15">
      <c r="O12" s="336"/>
      <c r="P12" s="344"/>
      <c r="Q12" s="223"/>
      <c r="R12" s="224"/>
    </row>
    <row r="13" spans="1:23">
      <c r="P13" s="344"/>
      <c r="Q13" s="344"/>
      <c r="R13" s="344"/>
      <c r="T13" s="336"/>
    </row>
    <row r="14" spans="1:23">
      <c r="P14" s="344"/>
      <c r="Q14" s="225"/>
      <c r="R14" s="344"/>
      <c r="T14" s="336"/>
    </row>
    <row r="15" spans="1:23">
      <c r="P15" s="344"/>
      <c r="Q15" s="225"/>
      <c r="R15" s="344"/>
    </row>
    <row r="16" spans="1:23">
      <c r="P16" s="344"/>
      <c r="Q16" s="344"/>
      <c r="R16" s="344"/>
    </row>
    <row r="17" spans="16:20">
      <c r="P17" s="344"/>
      <c r="Q17" s="344"/>
      <c r="R17" s="344"/>
    </row>
    <row r="18" spans="16:20">
      <c r="P18" s="344"/>
      <c r="Q18" s="344"/>
      <c r="R18" s="344"/>
    </row>
    <row r="19" spans="16:20">
      <c r="P19" s="344"/>
      <c r="Q19" s="344"/>
      <c r="R19" s="344"/>
    </row>
    <row r="21" spans="16:20">
      <c r="Q21" s="336"/>
    </row>
    <row r="22" spans="16:20">
      <c r="Q22" s="336"/>
      <c r="R22" s="344"/>
    </row>
    <row r="23" spans="16:20">
      <c r="Q23" s="336"/>
      <c r="R23" s="344"/>
    </row>
    <row r="24" spans="16:20">
      <c r="Q24" s="336"/>
      <c r="R24" s="344"/>
    </row>
    <row r="25" spans="16:20">
      <c r="Q25" s="336"/>
      <c r="R25" s="344"/>
    </row>
    <row r="26" spans="16:20">
      <c r="Q26" s="336"/>
      <c r="R26" s="344"/>
      <c r="S26" s="336"/>
      <c r="T26" s="336"/>
    </row>
    <row r="27" spans="16:20">
      <c r="Q27" s="336"/>
      <c r="R27" s="344"/>
    </row>
    <row r="28" spans="16:20">
      <c r="Q28" s="336"/>
      <c r="R28" s="344"/>
    </row>
    <row r="29" spans="16:20">
      <c r="Q29" s="336"/>
      <c r="R29" s="344"/>
    </row>
    <row r="30" spans="16:20">
      <c r="Q30" s="336"/>
      <c r="R30" s="344"/>
    </row>
    <row r="31" spans="16:20">
      <c r="Q31" s="336"/>
      <c r="R31" s="344"/>
    </row>
    <row r="32" spans="16:20">
      <c r="Q32" s="336"/>
      <c r="R32" s="344"/>
    </row>
    <row r="33" spans="17:18">
      <c r="Q33" s="336"/>
      <c r="R33" s="344"/>
    </row>
    <row r="34" spans="17:18">
      <c r="Q34" s="336"/>
      <c r="R34" s="344"/>
    </row>
    <row r="35" spans="17:18">
      <c r="Q35" s="336"/>
      <c r="R35" s="344"/>
    </row>
    <row r="36" spans="17:18">
      <c r="Q36" s="336"/>
      <c r="R36" s="344"/>
    </row>
    <row r="37" spans="17:18">
      <c r="Q37" s="336"/>
      <c r="R37" s="344"/>
    </row>
    <row r="38" spans="17:18">
      <c r="Q38" s="336"/>
      <c r="R38" s="344"/>
    </row>
    <row r="39" spans="17:18">
      <c r="Q39" s="336"/>
      <c r="R39" s="344"/>
    </row>
    <row r="40" spans="17:18">
      <c r="Q40" s="336"/>
    </row>
    <row r="41" spans="17:18">
      <c r="Q41" s="336"/>
    </row>
    <row r="42" spans="17:18">
      <c r="Q42" s="336"/>
    </row>
    <row r="45" spans="17:18">
      <c r="Q45" s="336"/>
    </row>
    <row r="46" spans="17:18">
      <c r="Q46" s="336"/>
    </row>
    <row r="58" spans="16:17">
      <c r="P58" s="333" t="s">
        <v>711</v>
      </c>
      <c r="Q58" s="333">
        <v>6267</v>
      </c>
    </row>
    <row r="59" spans="16:17">
      <c r="P59" s="333" t="s">
        <v>712</v>
      </c>
      <c r="Q59" s="333">
        <v>5227</v>
      </c>
    </row>
    <row r="60" spans="16:17">
      <c r="P60" s="333" t="s">
        <v>713</v>
      </c>
      <c r="Q60" s="333">
        <v>7521</v>
      </c>
    </row>
    <row r="61" spans="16:17">
      <c r="P61" s="333" t="s">
        <v>714</v>
      </c>
    </row>
    <row r="62" spans="16:17">
      <c r="P62" s="333" t="s">
        <v>715</v>
      </c>
      <c r="Q62" s="333">
        <v>6677</v>
      </c>
    </row>
    <row r="63" spans="16:17">
      <c r="P63" s="333" t="s">
        <v>716</v>
      </c>
    </row>
    <row r="64" spans="16:17">
      <c r="P64" s="333" t="s">
        <v>717</v>
      </c>
      <c r="Q64" s="333">
        <v>9360</v>
      </c>
    </row>
    <row r="65" spans="17:19">
      <c r="Q65" s="333">
        <f>SUM(Q58:Q64)</f>
        <v>35052</v>
      </c>
      <c r="R65" s="333">
        <f>Q65/5</f>
        <v>7010.4</v>
      </c>
      <c r="S65" s="333">
        <f>R65*12</f>
        <v>84124.799999999988</v>
      </c>
    </row>
  </sheetData>
  <mergeCells count="5">
    <mergeCell ref="A1:A2"/>
    <mergeCell ref="B1:D1"/>
    <mergeCell ref="E1:I1"/>
    <mergeCell ref="J1:M1"/>
    <mergeCell ref="N1:R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workbookViewId="0">
      <selection activeCell="H33" sqref="H33"/>
    </sheetView>
  </sheetViews>
  <sheetFormatPr defaultRowHeight="14.25"/>
  <cols>
    <col min="1" max="1" width="3" style="333" bestFit="1" customWidth="1"/>
    <col min="2" max="2" width="30.125" style="333" customWidth="1"/>
    <col min="3" max="3" width="11.5" style="333" customWidth="1"/>
    <col min="4" max="4" width="16.125" style="333" customWidth="1"/>
    <col min="5" max="5" width="3.875" style="333" customWidth="1"/>
    <col min="6" max="6" width="7.375" style="333" customWidth="1"/>
    <col min="7" max="7" width="9" style="333"/>
    <col min="8" max="8" width="23.875" style="333" customWidth="1"/>
    <col min="9" max="9" width="35.375" style="333" customWidth="1"/>
    <col min="10" max="10" width="14.875" style="333" customWidth="1"/>
    <col min="11" max="11" width="8.125" style="333" customWidth="1"/>
    <col min="12" max="12" width="6.875" style="333" customWidth="1"/>
    <col min="13" max="13" width="10.5" style="333" customWidth="1"/>
    <col min="14" max="14" width="19.125" style="333" customWidth="1"/>
    <col min="15" max="15" width="12.25" style="333" customWidth="1"/>
    <col min="16" max="18" width="9" style="333"/>
    <col min="19" max="19" width="11" style="333" customWidth="1"/>
    <col min="20" max="20" width="20.375" style="333" customWidth="1"/>
    <col min="21" max="21" width="17.875" style="333" customWidth="1"/>
    <col min="22" max="22" width="15.75" style="333" customWidth="1"/>
    <col min="23" max="23" width="16.25" style="333" hidden="1" customWidth="1"/>
    <col min="24" max="16384" width="9" style="333"/>
  </cols>
  <sheetData>
    <row r="1" spans="1:23" s="334" customFormat="1">
      <c r="A1" s="405" t="s">
        <v>16</v>
      </c>
      <c r="B1" s="407" t="s">
        <v>15</v>
      </c>
      <c r="C1" s="408"/>
      <c r="D1" s="409"/>
      <c r="E1" s="407" t="s">
        <v>14</v>
      </c>
      <c r="F1" s="408"/>
      <c r="G1" s="408"/>
      <c r="H1" s="408"/>
      <c r="I1" s="409"/>
      <c r="J1" s="407" t="s">
        <v>13</v>
      </c>
      <c r="K1" s="408"/>
      <c r="L1" s="408"/>
      <c r="M1" s="409"/>
      <c r="N1" s="407" t="s">
        <v>12</v>
      </c>
      <c r="O1" s="408"/>
      <c r="P1" s="408"/>
      <c r="Q1" s="408"/>
      <c r="R1" s="409"/>
    </row>
    <row r="2" spans="1:23" s="334" customFormat="1" ht="59.25" customHeight="1">
      <c r="A2" s="406"/>
      <c r="B2" s="356" t="s">
        <v>11</v>
      </c>
      <c r="C2" s="335" t="s">
        <v>10</v>
      </c>
      <c r="D2" s="356" t="s">
        <v>6</v>
      </c>
      <c r="E2" s="356" t="s">
        <v>5</v>
      </c>
      <c r="F2" s="356" t="s">
        <v>4</v>
      </c>
      <c r="G2" s="356" t="s">
        <v>9</v>
      </c>
      <c r="H2" s="356" t="s">
        <v>8</v>
      </c>
      <c r="I2" s="356" t="s">
        <v>7</v>
      </c>
      <c r="J2" s="335" t="s">
        <v>6</v>
      </c>
      <c r="K2" s="335" t="s">
        <v>5</v>
      </c>
      <c r="L2" s="335" t="s">
        <v>4</v>
      </c>
      <c r="M2" s="335" t="s">
        <v>3</v>
      </c>
      <c r="N2" s="356" t="s">
        <v>17</v>
      </c>
      <c r="O2" s="356" t="s">
        <v>2</v>
      </c>
      <c r="P2" s="356" t="s">
        <v>1</v>
      </c>
      <c r="Q2" s="356" t="s">
        <v>548</v>
      </c>
      <c r="R2" s="356" t="s">
        <v>0</v>
      </c>
      <c r="S2" s="340" t="s">
        <v>153</v>
      </c>
      <c r="T2" s="340" t="s">
        <v>156</v>
      </c>
      <c r="U2" s="341" t="s">
        <v>157</v>
      </c>
      <c r="V2" s="341" t="s">
        <v>636</v>
      </c>
      <c r="W2" s="341" t="s">
        <v>159</v>
      </c>
    </row>
    <row r="3" spans="1:23">
      <c r="A3" s="337">
        <v>1</v>
      </c>
      <c r="B3" s="337" t="s">
        <v>175</v>
      </c>
      <c r="C3" s="85" t="s">
        <v>224</v>
      </c>
      <c r="D3" s="337" t="s">
        <v>184</v>
      </c>
      <c r="E3" s="337">
        <v>1</v>
      </c>
      <c r="F3" s="337" t="s">
        <v>20</v>
      </c>
      <c r="G3" s="337" t="s">
        <v>21</v>
      </c>
      <c r="H3" s="108" t="s">
        <v>354</v>
      </c>
      <c r="I3" s="343" t="s">
        <v>185</v>
      </c>
      <c r="J3" s="337" t="s">
        <v>186</v>
      </c>
      <c r="K3" s="337">
        <v>1</v>
      </c>
      <c r="L3" s="337" t="s">
        <v>20</v>
      </c>
      <c r="M3" s="337" t="s">
        <v>21</v>
      </c>
      <c r="N3" s="338" t="s">
        <v>323</v>
      </c>
      <c r="O3" s="338" t="s">
        <v>225</v>
      </c>
      <c r="P3" s="337">
        <v>50</v>
      </c>
      <c r="Q3" s="353">
        <f>33042+72648</f>
        <v>105690</v>
      </c>
      <c r="R3" s="337" t="s">
        <v>200</v>
      </c>
      <c r="S3" s="5" t="s">
        <v>154</v>
      </c>
      <c r="T3" s="304" t="s">
        <v>554</v>
      </c>
      <c r="U3" s="339" t="s">
        <v>555</v>
      </c>
      <c r="V3" s="208"/>
      <c r="W3" s="333" t="s">
        <v>517</v>
      </c>
    </row>
    <row r="4" spans="1:23">
      <c r="A4" s="337">
        <v>2</v>
      </c>
      <c r="B4" s="337" t="s">
        <v>175</v>
      </c>
      <c r="C4" s="85" t="s">
        <v>224</v>
      </c>
      <c r="D4" s="337" t="s">
        <v>184</v>
      </c>
      <c r="E4" s="337">
        <v>1</v>
      </c>
      <c r="F4" s="337" t="s">
        <v>20</v>
      </c>
      <c r="G4" s="337" t="s">
        <v>21</v>
      </c>
      <c r="H4" s="108" t="s">
        <v>354</v>
      </c>
      <c r="I4" s="343" t="s">
        <v>536</v>
      </c>
      <c r="J4" s="337" t="s">
        <v>537</v>
      </c>
      <c r="K4" s="337">
        <v>1</v>
      </c>
      <c r="L4" s="337" t="s">
        <v>20</v>
      </c>
      <c r="M4" s="337" t="s">
        <v>21</v>
      </c>
      <c r="N4" s="338" t="s">
        <v>538</v>
      </c>
      <c r="O4" s="338"/>
      <c r="P4" s="337">
        <v>100</v>
      </c>
      <c r="Q4" s="353">
        <v>9462</v>
      </c>
      <c r="R4" s="337" t="s">
        <v>88</v>
      </c>
      <c r="S4" s="5" t="s">
        <v>154</v>
      </c>
      <c r="T4" s="304" t="s">
        <v>554</v>
      </c>
      <c r="U4" s="339"/>
      <c r="V4" s="208"/>
    </row>
    <row r="5" spans="1:23">
      <c r="Q5" s="336">
        <f>SUM(Q3:Q4)</f>
        <v>115152</v>
      </c>
    </row>
    <row r="6" spans="1:23" ht="15">
      <c r="P6" s="344"/>
      <c r="Q6" s="223"/>
      <c r="R6" s="344"/>
    </row>
    <row r="7" spans="1:23" ht="15">
      <c r="P7" s="344" t="s">
        <v>606</v>
      </c>
      <c r="Q7" s="223"/>
      <c r="R7" s="224"/>
    </row>
    <row r="8" spans="1:23" ht="15">
      <c r="P8" s="344">
        <v>2</v>
      </c>
      <c r="Q8" s="223">
        <f>Q3</f>
        <v>105690</v>
      </c>
      <c r="R8" s="224" t="s">
        <v>200</v>
      </c>
    </row>
    <row r="9" spans="1:23">
      <c r="P9" s="344"/>
      <c r="Q9" s="344">
        <v>33041</v>
      </c>
      <c r="R9" s="344" t="s">
        <v>493</v>
      </c>
    </row>
    <row r="10" spans="1:23">
      <c r="P10" s="344"/>
      <c r="Q10" s="344">
        <v>72649</v>
      </c>
      <c r="R10" s="344" t="s">
        <v>526</v>
      </c>
      <c r="T10" s="336"/>
    </row>
    <row r="11" spans="1:23" ht="15">
      <c r="P11" s="344"/>
      <c r="Q11" s="223">
        <f>Q4</f>
        <v>9462</v>
      </c>
      <c r="R11" s="224" t="s">
        <v>88</v>
      </c>
      <c r="S11" s="336"/>
    </row>
    <row r="12" spans="1:23" ht="15">
      <c r="O12" s="336"/>
      <c r="P12" s="344"/>
      <c r="Q12" s="223"/>
      <c r="R12" s="224"/>
    </row>
    <row r="13" spans="1:23">
      <c r="P13" s="344"/>
      <c r="Q13" s="344"/>
      <c r="R13" s="344"/>
      <c r="T13" s="336"/>
    </row>
    <row r="14" spans="1:23">
      <c r="P14" s="344"/>
      <c r="Q14" s="225"/>
      <c r="R14" s="344"/>
      <c r="T14" s="336"/>
    </row>
    <row r="15" spans="1:23">
      <c r="P15" s="344"/>
      <c r="Q15" s="225"/>
      <c r="R15" s="344"/>
    </row>
    <row r="16" spans="1:23">
      <c r="P16" s="344"/>
      <c r="Q16" s="344"/>
      <c r="R16" s="344"/>
    </row>
    <row r="17" spans="16:20">
      <c r="P17" s="344"/>
      <c r="Q17" s="344"/>
      <c r="R17" s="344"/>
    </row>
    <row r="18" spans="16:20">
      <c r="P18" s="344"/>
      <c r="Q18" s="344"/>
      <c r="R18" s="344"/>
    </row>
    <row r="19" spans="16:20">
      <c r="P19" s="344"/>
      <c r="Q19" s="344"/>
      <c r="R19" s="344"/>
    </row>
    <row r="21" spans="16:20">
      <c r="Q21" s="336"/>
    </row>
    <row r="22" spans="16:20">
      <c r="Q22" s="336"/>
      <c r="R22" s="344"/>
    </row>
    <row r="23" spans="16:20">
      <c r="Q23" s="336"/>
      <c r="R23" s="344"/>
    </row>
    <row r="24" spans="16:20">
      <c r="Q24" s="336"/>
      <c r="R24" s="344"/>
    </row>
    <row r="25" spans="16:20">
      <c r="Q25" s="336"/>
      <c r="R25" s="344"/>
    </row>
    <row r="26" spans="16:20">
      <c r="Q26" s="336"/>
      <c r="R26" s="344"/>
      <c r="S26" s="336"/>
      <c r="T26" s="336"/>
    </row>
    <row r="27" spans="16:20">
      <c r="Q27" s="336"/>
      <c r="R27" s="344"/>
    </row>
    <row r="28" spans="16:20">
      <c r="Q28" s="336"/>
      <c r="R28" s="344"/>
    </row>
    <row r="29" spans="16:20">
      <c r="Q29" s="336"/>
      <c r="R29" s="344"/>
    </row>
    <row r="30" spans="16:20">
      <c r="Q30" s="336"/>
      <c r="R30" s="344"/>
    </row>
    <row r="31" spans="16:20">
      <c r="Q31" s="336"/>
      <c r="R31" s="344"/>
    </row>
    <row r="32" spans="16:20">
      <c r="Q32" s="336"/>
      <c r="R32" s="344"/>
    </row>
    <row r="33" spans="17:18">
      <c r="Q33" s="336"/>
      <c r="R33" s="344"/>
    </row>
    <row r="34" spans="17:18">
      <c r="Q34" s="336"/>
      <c r="R34" s="344"/>
    </row>
    <row r="35" spans="17:18">
      <c r="Q35" s="336"/>
      <c r="R35" s="344"/>
    </row>
    <row r="36" spans="17:18">
      <c r="Q36" s="336"/>
      <c r="R36" s="344"/>
    </row>
    <row r="37" spans="17:18">
      <c r="Q37" s="336"/>
      <c r="R37" s="344"/>
    </row>
    <row r="38" spans="17:18">
      <c r="Q38" s="336"/>
      <c r="R38" s="344"/>
    </row>
    <row r="39" spans="17:18">
      <c r="Q39" s="336"/>
      <c r="R39" s="344"/>
    </row>
    <row r="40" spans="17:18">
      <c r="Q40" s="336"/>
    </row>
    <row r="41" spans="17:18">
      <c r="Q41" s="336"/>
    </row>
    <row r="42" spans="17:18">
      <c r="Q42" s="336"/>
    </row>
    <row r="45" spans="17:18">
      <c r="Q45" s="336"/>
    </row>
    <row r="46" spans="17:18">
      <c r="Q46" s="336"/>
    </row>
    <row r="58" spans="16:17">
      <c r="P58" s="333" t="s">
        <v>711</v>
      </c>
      <c r="Q58" s="333">
        <v>6267</v>
      </c>
    </row>
    <row r="59" spans="16:17">
      <c r="P59" s="333" t="s">
        <v>712</v>
      </c>
      <c r="Q59" s="333">
        <v>5227</v>
      </c>
    </row>
    <row r="60" spans="16:17">
      <c r="P60" s="333" t="s">
        <v>713</v>
      </c>
      <c r="Q60" s="333">
        <v>7521</v>
      </c>
    </row>
    <row r="61" spans="16:17">
      <c r="P61" s="333" t="s">
        <v>714</v>
      </c>
    </row>
    <row r="62" spans="16:17">
      <c r="P62" s="333" t="s">
        <v>715</v>
      </c>
      <c r="Q62" s="333">
        <v>6677</v>
      </c>
    </row>
    <row r="63" spans="16:17">
      <c r="P63" s="333" t="s">
        <v>716</v>
      </c>
    </row>
    <row r="64" spans="16:17">
      <c r="P64" s="333" t="s">
        <v>717</v>
      </c>
      <c r="Q64" s="333">
        <v>9360</v>
      </c>
    </row>
    <row r="65" spans="17:19">
      <c r="Q65" s="333">
        <f>SUM(Q58:Q64)</f>
        <v>35052</v>
      </c>
      <c r="R65" s="333">
        <f>Q65/5</f>
        <v>7010.4</v>
      </c>
      <c r="S65" s="333">
        <f>R65*12</f>
        <v>84124.799999999988</v>
      </c>
    </row>
  </sheetData>
  <mergeCells count="5">
    <mergeCell ref="A1:A2"/>
    <mergeCell ref="B1:D1"/>
    <mergeCell ref="E1:I1"/>
    <mergeCell ref="J1:M1"/>
    <mergeCell ref="N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Gmina Miasto Kołobrzeg_część 1</vt:lpstr>
      <vt:lpstr>Gmina Miasto Kołobrzeg część 2 </vt:lpstr>
      <vt:lpstr>GMKg MOPS część 3</vt:lpstr>
      <vt:lpstr>Gmina Miasto Kołobrzeg część 4</vt:lpstr>
      <vt:lpstr>GMKg MOSiR część 5</vt:lpstr>
      <vt:lpstr>Komunikacja Miejska część 6</vt:lpstr>
      <vt:lpstr>Biblioteka Miejska część 7</vt:lpstr>
      <vt:lpstr>RCK część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mpolkowska</dc:creator>
  <cp:lastModifiedBy>Użytkownik systemu Windows</cp:lastModifiedBy>
  <cp:lastPrinted>2018-03-14T11:42:50Z</cp:lastPrinted>
  <dcterms:created xsi:type="dcterms:W3CDTF">2012-01-04T10:13:03Z</dcterms:created>
  <dcterms:modified xsi:type="dcterms:W3CDTF">2019-01-23T14:27:48Z</dcterms:modified>
</cp:coreProperties>
</file>