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S\Desktop\Nowy folder\"/>
    </mc:Choice>
  </mc:AlternateContent>
  <bookViews>
    <workbookView xWindow="0" yWindow="0" windowWidth="28800" windowHeight="12210"/>
  </bookViews>
  <sheets>
    <sheet name="PRZEDSZKOL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O6" i="1"/>
  <c r="T6" i="1"/>
  <c r="O7" i="1"/>
  <c r="T7" i="1"/>
  <c r="T15" i="1" s="1"/>
  <c r="O8" i="1"/>
  <c r="T8" i="1"/>
  <c r="L9" i="1"/>
  <c r="O9" i="1"/>
  <c r="T9" i="1"/>
  <c r="O10" i="1"/>
  <c r="T10" i="1"/>
  <c r="O11" i="1"/>
  <c r="T11" i="1"/>
  <c r="O12" i="1"/>
  <c r="T12" i="1"/>
  <c r="O13" i="1"/>
  <c r="T13" i="1"/>
  <c r="C15" i="1"/>
  <c r="C16" i="1" s="1"/>
  <c r="O16" i="1" s="1"/>
  <c r="D15" i="1"/>
  <c r="E15" i="1"/>
  <c r="F15" i="1"/>
  <c r="G15" i="1"/>
  <c r="H15" i="1"/>
  <c r="I15" i="1"/>
  <c r="L15" i="1"/>
  <c r="M15" i="1"/>
  <c r="N15" i="1"/>
  <c r="O15" i="1"/>
  <c r="U6" i="1" s="1"/>
  <c r="P15" i="1"/>
  <c r="Q15" i="1"/>
  <c r="R15" i="1"/>
  <c r="S15" i="1"/>
  <c r="I16" i="1"/>
  <c r="O19" i="1" l="1"/>
  <c r="O22" i="1" s="1"/>
  <c r="O24" i="1"/>
  <c r="O27" i="1" s="1"/>
  <c r="O25" i="1"/>
  <c r="U15" i="1"/>
  <c r="M19" i="1"/>
  <c r="M24" i="1"/>
  <c r="O29" i="1"/>
  <c r="O31" i="1" s="1"/>
  <c r="O20" i="1"/>
</calcChain>
</file>

<file path=xl/sharedStrings.xml><?xml version="1.0" encoding="utf-8"?>
<sst xmlns="http://schemas.openxmlformats.org/spreadsheetml/2006/main" count="48" uniqueCount="41">
  <si>
    <t>kwota do rozliczenia z innymi gminami =</t>
  </si>
  <si>
    <t>dotacjja z budżetu państwa na wychowanie przedszkolne =</t>
  </si>
  <si>
    <t xml:space="preserve">100% dotacja = </t>
  </si>
  <si>
    <t>dotacja udzielana publicznym przedszkolom</t>
  </si>
  <si>
    <t>40% x</t>
  </si>
  <si>
    <t>dotacja udzielana niepublicznym punktom przedszkolnym</t>
  </si>
  <si>
    <t>75% x</t>
  </si>
  <si>
    <t>dotacja udzielana niepublicznym przedszkolom</t>
  </si>
  <si>
    <t xml:space="preserve">    Ogółem</t>
  </si>
  <si>
    <t>Centrum Usług Wspólnych</t>
  </si>
  <si>
    <t>Przedszkole Miejskie Nr 10</t>
  </si>
  <si>
    <t>Przedszkole Miejskie Nr 8</t>
  </si>
  <si>
    <t>Przedszkole Miejskie Nr 7</t>
  </si>
  <si>
    <t>Przedszkole Miejskie Nr 6</t>
  </si>
  <si>
    <t>Przedszkole Miejskie Nr 3</t>
  </si>
  <si>
    <t>Przedszkole Miejskie Nr 2</t>
  </si>
  <si>
    <t>Przedszkole Miejskie Nr 1</t>
  </si>
  <si>
    <t>liczba uczniów niepeł- nosprawnych</t>
  </si>
  <si>
    <t xml:space="preserve">30.09.2017 </t>
  </si>
  <si>
    <t>30.09.2017</t>
  </si>
  <si>
    <t>subwencja 85404</t>
  </si>
  <si>
    <t>środki z UE</t>
  </si>
  <si>
    <t>subwencja 80149</t>
  </si>
  <si>
    <t>za wyżywienie</t>
  </si>
  <si>
    <t>za pobyt</t>
  </si>
  <si>
    <t>wydatki inwestycyjne</t>
  </si>
  <si>
    <t>rozdział         75085</t>
  </si>
  <si>
    <t>rozdział       85404</t>
  </si>
  <si>
    <t>rozdział       80149</t>
  </si>
  <si>
    <t>rozdział         80148</t>
  </si>
  <si>
    <t>rozdział       80146</t>
  </si>
  <si>
    <t>rozdział        80104</t>
  </si>
  <si>
    <t>Średni roczny koszt utrzymania 1 ucznia przyjęty do rozliczenia (suma kol. 9/suma kol.10)</t>
  </si>
  <si>
    <t>SUMA =  2/3 kol. 16-2/3 kol. 17+1/3 kol. 18 - 1/3 kol. 20</t>
  </si>
  <si>
    <t>Liczba uczniów w placówkach według SIO</t>
  </si>
  <si>
    <t>Kwota przyjęta do rozliczenia</t>
  </si>
  <si>
    <t>WPŁWY, o które pomniejsza się                          podstawę ustalenia dotacji</t>
  </si>
  <si>
    <t>PLANOWANE WYDATKI                                                                                                       Plan finansowy przedszkoli na 28.02.2018 rok wynikający z uchwalonego budżetu miasta Kołobrzeg</t>
  </si>
  <si>
    <t>Placówka</t>
  </si>
  <si>
    <t>Lp.</t>
  </si>
  <si>
    <t>PLANOWANA DOTACJA W ROKU 2018 - PRZEDSZKOLA - AKTUALIZACJA MARZEC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</si>
</sst>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\ &quot;zł&quot;"/>
  </numFmts>
  <fonts count="16" x14ac:knownFonts="1">
    <font>
      <sz val="10"/>
      <name val="Arial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6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4"/>
      <name val="Arial Narrow"/>
      <family val="2"/>
      <charset val="238"/>
    </font>
    <font>
      <b/>
      <sz val="13"/>
      <name val="Arial Narrow"/>
      <family val="2"/>
      <charset val="238"/>
    </font>
    <font>
      <b/>
      <sz val="16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43" fontId="2" fillId="0" borderId="0" xfId="0" applyNumberFormat="1" applyFont="1" applyBorder="1"/>
    <xf numFmtId="2" fontId="3" fillId="0" borderId="0" xfId="0" applyNumberFormat="1" applyFont="1" applyBorder="1"/>
    <xf numFmtId="4" fontId="3" fillId="0" borderId="0" xfId="0" applyNumberFormat="1" applyFont="1" applyBorder="1"/>
    <xf numFmtId="49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/>
    <xf numFmtId="4" fontId="4" fillId="0" borderId="0" xfId="0" applyNumberFormat="1" applyFont="1" applyBorder="1"/>
    <xf numFmtId="2" fontId="4" fillId="0" borderId="0" xfId="0" applyNumberFormat="1" applyFont="1" applyBorder="1"/>
    <xf numFmtId="49" fontId="5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4" fontId="7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vertical="center"/>
    </xf>
    <xf numFmtId="4" fontId="8" fillId="0" borderId="1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vertical="center" wrapText="1"/>
    </xf>
    <xf numFmtId="3" fontId="9" fillId="2" borderId="3" xfId="0" applyNumberFormat="1" applyFont="1" applyFill="1" applyBorder="1" applyAlignment="1">
      <alignment vertical="center" wrapText="1"/>
    </xf>
    <xf numFmtId="3" fontId="9" fillId="2" borderId="5" xfId="0" applyNumberFormat="1" applyFont="1" applyFill="1" applyBorder="1" applyAlignment="1">
      <alignment vertical="center" wrapText="1"/>
    </xf>
    <xf numFmtId="0" fontId="8" fillId="0" borderId="0" xfId="0" applyFont="1" applyBorder="1"/>
    <xf numFmtId="0" fontId="9" fillId="2" borderId="7" xfId="0" applyFont="1" applyFill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right" vertical="center" wrapText="1"/>
    </xf>
    <xf numFmtId="3" fontId="8" fillId="0" borderId="9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1" fillId="0" borderId="0" xfId="0" applyFont="1" applyBorder="1" applyAlignment="1"/>
    <xf numFmtId="49" fontId="11" fillId="2" borderId="25" xfId="0" applyNumberFormat="1" applyFont="1" applyFill="1" applyBorder="1" applyAlignment="1">
      <alignment horizontal="center" vertical="center" textRotation="90" wrapText="1"/>
    </xf>
    <xf numFmtId="49" fontId="11" fillId="2" borderId="26" xfId="0" applyNumberFormat="1" applyFont="1" applyFill="1" applyBorder="1" applyAlignment="1">
      <alignment horizontal="center" vertical="center" textRotation="90" wrapText="1"/>
    </xf>
    <xf numFmtId="0" fontId="11" fillId="2" borderId="27" xfId="0" applyFont="1" applyFill="1" applyBorder="1" applyAlignment="1">
      <alignment horizontal="center" vertical="center" textRotation="90" wrapText="1"/>
    </xf>
    <xf numFmtId="49" fontId="11" fillId="2" borderId="28" xfId="0" applyNumberFormat="1" applyFont="1" applyFill="1" applyBorder="1" applyAlignment="1">
      <alignment horizontal="center" vertical="center" textRotation="90" wrapText="1"/>
    </xf>
    <xf numFmtId="0" fontId="11" fillId="2" borderId="26" xfId="0" applyFont="1" applyFill="1" applyBorder="1" applyAlignment="1">
      <alignment horizontal="center" vertical="center" textRotation="90" wrapText="1"/>
    </xf>
    <xf numFmtId="0" fontId="11" fillId="2" borderId="29" xfId="0" applyFont="1" applyFill="1" applyBorder="1" applyAlignment="1">
      <alignment horizontal="center" vertical="center" textRotation="90" wrapText="1"/>
    </xf>
    <xf numFmtId="0" fontId="11" fillId="2" borderId="28" xfId="0" applyFont="1" applyFill="1" applyBorder="1" applyAlignment="1">
      <alignment horizontal="center" vertical="center" textRotation="90" wrapText="1"/>
    </xf>
    <xf numFmtId="49" fontId="11" fillId="2" borderId="25" xfId="0" applyNumberFormat="1" applyFont="1" applyFill="1" applyBorder="1" applyAlignment="1">
      <alignment horizontal="center" vertical="center" wrapText="1"/>
    </xf>
    <xf numFmtId="49" fontId="11" fillId="2" borderId="30" xfId="0" applyNumberFormat="1" applyFont="1" applyFill="1" applyBorder="1" applyAlignment="1">
      <alignment horizontal="center" vertical="center" wrapText="1"/>
    </xf>
    <xf numFmtId="0" fontId="11" fillId="0" borderId="0" xfId="0" applyFont="1" applyBorder="1"/>
    <xf numFmtId="49" fontId="11" fillId="2" borderId="31" xfId="0" applyNumberFormat="1" applyFont="1" applyFill="1" applyBorder="1" applyAlignment="1">
      <alignment horizontal="center" vertical="center" textRotation="90" wrapText="1"/>
    </xf>
    <xf numFmtId="49" fontId="11" fillId="2" borderId="32" xfId="0" applyNumberFormat="1" applyFont="1" applyFill="1" applyBorder="1" applyAlignment="1">
      <alignment horizontal="center" vertical="center" textRotation="90" wrapText="1"/>
    </xf>
    <xf numFmtId="49" fontId="11" fillId="2" borderId="33" xfId="0" applyNumberFormat="1" applyFont="1" applyFill="1" applyBorder="1" applyAlignment="1">
      <alignment horizontal="center" vertical="center" wrapText="1"/>
    </xf>
    <xf numFmtId="49" fontId="11" fillId="2" borderId="34" xfId="0" applyNumberFormat="1" applyFont="1" applyFill="1" applyBorder="1" applyAlignment="1">
      <alignment horizontal="center" vertical="center" wrapText="1"/>
    </xf>
    <xf numFmtId="49" fontId="12" fillId="2" borderId="33" xfId="0" applyNumberFormat="1" applyFont="1" applyFill="1" applyBorder="1" applyAlignment="1">
      <alignment horizontal="center" vertical="center" wrapText="1"/>
    </xf>
    <xf numFmtId="49" fontId="12" fillId="2" borderId="35" xfId="0" applyNumberFormat="1" applyFont="1" applyFill="1" applyBorder="1" applyAlignment="1">
      <alignment horizontal="center" vertical="center" wrapText="1"/>
    </xf>
    <xf numFmtId="49" fontId="12" fillId="2" borderId="32" xfId="0" applyNumberFormat="1" applyFont="1" applyFill="1" applyBorder="1" applyAlignment="1">
      <alignment horizontal="center" vertical="center" wrapText="1"/>
    </xf>
    <xf numFmtId="49" fontId="12" fillId="2" borderId="34" xfId="0" applyNumberFormat="1" applyFont="1" applyFill="1" applyBorder="1" applyAlignment="1">
      <alignment horizontal="center" vertical="center" wrapText="1"/>
    </xf>
    <xf numFmtId="49" fontId="11" fillId="2" borderId="31" xfId="0" applyNumberFormat="1" applyFont="1" applyFill="1" applyBorder="1" applyAlignment="1">
      <alignment horizontal="center" vertical="center" wrapText="1"/>
    </xf>
    <xf numFmtId="49" fontId="11" fillId="2" borderId="36" xfId="0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tabSelected="1" workbookViewId="0">
      <selection activeCell="G24" sqref="G24"/>
    </sheetView>
  </sheetViews>
  <sheetFormatPr defaultColWidth="10.42578125" defaultRowHeight="12.75" x14ac:dyDescent="0.2"/>
  <cols>
    <col min="1" max="1" width="2.85546875" style="1" bestFit="1" customWidth="1"/>
    <col min="2" max="2" width="17.85546875" style="1" customWidth="1"/>
    <col min="3" max="3" width="7.5703125" style="1" bestFit="1" customWidth="1"/>
    <col min="4" max="4" width="5.7109375" style="1" bestFit="1" customWidth="1"/>
    <col min="5" max="5" width="6.85546875" style="1" bestFit="1" customWidth="1"/>
    <col min="6" max="9" width="5.7109375" style="1" bestFit="1" customWidth="1"/>
    <col min="10" max="10" width="3.28515625" style="1" bestFit="1" customWidth="1"/>
    <col min="11" max="11" width="5.7109375" style="1" bestFit="1" customWidth="1"/>
    <col min="12" max="12" width="5.85546875" style="1" bestFit="1" customWidth="1"/>
    <col min="13" max="13" width="3.28515625" style="1" bestFit="1" customWidth="1"/>
    <col min="14" max="14" width="6.7109375" style="1" customWidth="1"/>
    <col min="15" max="15" width="9" style="1" customWidth="1"/>
    <col min="16" max="16" width="4.28515625" style="1" bestFit="1" customWidth="1"/>
    <col min="17" max="17" width="8.140625" style="1" bestFit="1" customWidth="1"/>
    <col min="18" max="18" width="4.28515625" style="1" bestFit="1" customWidth="1"/>
    <col min="19" max="19" width="8.140625" style="1" bestFit="1" customWidth="1"/>
    <col min="20" max="20" width="6.5703125" style="1" customWidth="1"/>
    <col min="21" max="21" width="11.85546875" style="1" customWidth="1"/>
    <col min="22" max="16384" width="10.42578125" style="1"/>
  </cols>
  <sheetData>
    <row r="1" spans="1:21" s="91" customFormat="1" ht="39" customHeight="1" x14ac:dyDescent="0.25">
      <c r="A1" s="93" t="s">
        <v>40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s="91" customFormat="1" ht="3.75" customHeight="1" thickBot="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s="80" customFormat="1" ht="51.75" customHeight="1" x14ac:dyDescent="0.25">
      <c r="A3" s="90" t="s">
        <v>39</v>
      </c>
      <c r="B3" s="89" t="s">
        <v>38</v>
      </c>
      <c r="C3" s="88" t="s">
        <v>37</v>
      </c>
      <c r="D3" s="85"/>
      <c r="E3" s="85"/>
      <c r="F3" s="85"/>
      <c r="G3" s="85"/>
      <c r="H3" s="87"/>
      <c r="I3" s="86" t="s">
        <v>36</v>
      </c>
      <c r="J3" s="86"/>
      <c r="K3" s="86"/>
      <c r="L3" s="85"/>
      <c r="M3" s="85"/>
      <c r="N3" s="85"/>
      <c r="O3" s="81" t="s">
        <v>35</v>
      </c>
      <c r="P3" s="84" t="s">
        <v>34</v>
      </c>
      <c r="Q3" s="83"/>
      <c r="R3" s="83"/>
      <c r="S3" s="83"/>
      <c r="T3" s="82" t="s">
        <v>33</v>
      </c>
      <c r="U3" s="81" t="s">
        <v>32</v>
      </c>
    </row>
    <row r="4" spans="1:21" s="70" customFormat="1" ht="50.25" customHeight="1" thickBot="1" x14ac:dyDescent="0.3">
      <c r="A4" s="79"/>
      <c r="B4" s="78"/>
      <c r="C4" s="77" t="s">
        <v>31</v>
      </c>
      <c r="D4" s="73" t="s">
        <v>30</v>
      </c>
      <c r="E4" s="73" t="s">
        <v>29</v>
      </c>
      <c r="F4" s="73" t="s">
        <v>28</v>
      </c>
      <c r="G4" s="73" t="s">
        <v>27</v>
      </c>
      <c r="H4" s="75" t="s">
        <v>26</v>
      </c>
      <c r="I4" s="76" t="s">
        <v>25</v>
      </c>
      <c r="J4" s="73" t="s">
        <v>24</v>
      </c>
      <c r="K4" s="75" t="s">
        <v>23</v>
      </c>
      <c r="L4" s="73" t="s">
        <v>22</v>
      </c>
      <c r="M4" s="73" t="s">
        <v>21</v>
      </c>
      <c r="N4" s="73" t="s">
        <v>20</v>
      </c>
      <c r="O4" s="71"/>
      <c r="P4" s="74" t="s">
        <v>19</v>
      </c>
      <c r="Q4" s="73" t="s">
        <v>17</v>
      </c>
      <c r="R4" s="73" t="s">
        <v>18</v>
      </c>
      <c r="S4" s="73" t="s">
        <v>17</v>
      </c>
      <c r="T4" s="72"/>
      <c r="U4" s="71"/>
    </row>
    <row r="5" spans="1:21" s="66" customFormat="1" thickBot="1" x14ac:dyDescent="0.35">
      <c r="A5" s="69">
        <v>1</v>
      </c>
      <c r="B5" s="67">
        <v>2</v>
      </c>
      <c r="C5" s="67">
        <v>3</v>
      </c>
      <c r="D5" s="67">
        <v>4</v>
      </c>
      <c r="E5" s="67">
        <v>5</v>
      </c>
      <c r="F5" s="67">
        <v>6</v>
      </c>
      <c r="G5" s="67">
        <v>7</v>
      </c>
      <c r="H5" s="67">
        <v>8</v>
      </c>
      <c r="I5" s="67">
        <v>9</v>
      </c>
      <c r="J5" s="67">
        <v>10</v>
      </c>
      <c r="K5" s="67">
        <v>11</v>
      </c>
      <c r="L5" s="67">
        <v>12</v>
      </c>
      <c r="M5" s="67">
        <v>13</v>
      </c>
      <c r="N5" s="67">
        <v>14</v>
      </c>
      <c r="O5" s="67">
        <v>15</v>
      </c>
      <c r="P5" s="67">
        <v>16</v>
      </c>
      <c r="Q5" s="67">
        <v>17</v>
      </c>
      <c r="R5" s="67">
        <v>18</v>
      </c>
      <c r="S5" s="67">
        <v>19</v>
      </c>
      <c r="T5" s="68">
        <v>20</v>
      </c>
      <c r="U5" s="67">
        <v>21</v>
      </c>
    </row>
    <row r="6" spans="1:21" s="37" customFormat="1" ht="13.5" x14ac:dyDescent="0.25">
      <c r="A6" s="65">
        <v>1</v>
      </c>
      <c r="B6" s="64" t="s">
        <v>16</v>
      </c>
      <c r="C6" s="63">
        <v>1513090.92</v>
      </c>
      <c r="D6" s="60">
        <v>9515</v>
      </c>
      <c r="E6" s="60">
        <v>157786.92000000001</v>
      </c>
      <c r="F6" s="60">
        <v>354329.84</v>
      </c>
      <c r="G6" s="60">
        <v>44599.199999999997</v>
      </c>
      <c r="H6" s="62"/>
      <c r="I6" s="61"/>
      <c r="J6" s="60"/>
      <c r="K6" s="60"/>
      <c r="L6" s="60">
        <f>100383.74+107252.1+57060.23</f>
        <v>264696.07</v>
      </c>
      <c r="M6" s="60">
        <v>0</v>
      </c>
      <c r="N6" s="60">
        <v>66570.27</v>
      </c>
      <c r="O6" s="59">
        <f>SUM(C6:H6)-SUM(I6:N6)</f>
        <v>1748055.5399999998</v>
      </c>
      <c r="P6" s="58">
        <v>131</v>
      </c>
      <c r="Q6" s="58">
        <v>12</v>
      </c>
      <c r="R6" s="58">
        <v>131</v>
      </c>
      <c r="S6" s="58">
        <v>12</v>
      </c>
      <c r="T6" s="24">
        <f xml:space="preserve"> ROUND((P6*2/3+R6*1/3)-(Q6*2/3+S6*1/3),2)</f>
        <v>119</v>
      </c>
      <c r="U6" s="57">
        <f>ROUND(O15/T15,2)</f>
        <v>12204.98</v>
      </c>
    </row>
    <row r="7" spans="1:21" s="37" customFormat="1" ht="13.5" x14ac:dyDescent="0.25">
      <c r="A7" s="56">
        <v>2</v>
      </c>
      <c r="B7" s="55" t="s">
        <v>15</v>
      </c>
      <c r="C7" s="54">
        <v>1458640.31</v>
      </c>
      <c r="D7" s="51">
        <v>6988</v>
      </c>
      <c r="E7" s="51">
        <v>178428.84</v>
      </c>
      <c r="F7" s="51">
        <v>3139</v>
      </c>
      <c r="G7" s="51">
        <v>7182.4</v>
      </c>
      <c r="H7" s="53"/>
      <c r="I7" s="52"/>
      <c r="J7" s="51"/>
      <c r="K7" s="51"/>
      <c r="L7" s="51"/>
      <c r="M7" s="51">
        <v>0</v>
      </c>
      <c r="N7" s="51">
        <v>4438.0200000000004</v>
      </c>
      <c r="O7" s="50">
        <f>SUM(C7:H7)-SUM(I7:N7)</f>
        <v>1649940.53</v>
      </c>
      <c r="P7" s="49">
        <v>138</v>
      </c>
      <c r="Q7" s="49">
        <v>0</v>
      </c>
      <c r="R7" s="49">
        <v>138</v>
      </c>
      <c r="S7" s="49">
        <v>0</v>
      </c>
      <c r="T7" s="24">
        <f xml:space="preserve"> ROUND((P7*2/3+R7*1/3)-(Q7*2/3+S7*1/3),2)</f>
        <v>138</v>
      </c>
      <c r="U7" s="48"/>
    </row>
    <row r="8" spans="1:21" s="37" customFormat="1" ht="13.5" x14ac:dyDescent="0.25">
      <c r="A8" s="56">
        <v>3</v>
      </c>
      <c r="B8" s="55" t="s">
        <v>14</v>
      </c>
      <c r="C8" s="54">
        <v>1376820.57</v>
      </c>
      <c r="D8" s="51">
        <v>6332</v>
      </c>
      <c r="E8" s="51">
        <v>143489.70000000001</v>
      </c>
      <c r="F8" s="51">
        <v>0</v>
      </c>
      <c r="G8" s="51">
        <v>0</v>
      </c>
      <c r="H8" s="53"/>
      <c r="I8" s="52"/>
      <c r="J8" s="51"/>
      <c r="K8" s="51"/>
      <c r="L8" s="51"/>
      <c r="M8" s="51">
        <v>0</v>
      </c>
      <c r="N8" s="51"/>
      <c r="O8" s="50">
        <f>SUM(C8:H8)-SUM(I8:N8)</f>
        <v>1526642.27</v>
      </c>
      <c r="P8" s="49">
        <v>125</v>
      </c>
      <c r="Q8" s="49">
        <v>0</v>
      </c>
      <c r="R8" s="49">
        <v>125</v>
      </c>
      <c r="S8" s="49">
        <v>0</v>
      </c>
      <c r="T8" s="24">
        <f xml:space="preserve"> ROUND((P8*2/3+R8*1/3)-(Q8*2/3+S8*1/3),2)</f>
        <v>125</v>
      </c>
      <c r="U8" s="48"/>
    </row>
    <row r="9" spans="1:21" s="37" customFormat="1" ht="13.5" x14ac:dyDescent="0.25">
      <c r="A9" s="56">
        <v>4</v>
      </c>
      <c r="B9" s="55" t="s">
        <v>13</v>
      </c>
      <c r="C9" s="54">
        <v>1383107.13</v>
      </c>
      <c r="D9" s="51">
        <v>10349</v>
      </c>
      <c r="E9" s="51">
        <v>158969.76</v>
      </c>
      <c r="F9" s="51">
        <v>483512.32000000001</v>
      </c>
      <c r="G9" s="51">
        <v>80565.320000000007</v>
      </c>
      <c r="H9" s="53"/>
      <c r="I9" s="52"/>
      <c r="J9" s="51"/>
      <c r="K9" s="51"/>
      <c r="L9" s="51">
        <f>451726.85+76608.65+57060.23</f>
        <v>585395.73</v>
      </c>
      <c r="M9" s="51">
        <v>0</v>
      </c>
      <c r="N9" s="51">
        <v>124264.51</v>
      </c>
      <c r="O9" s="50">
        <f>SUM(C9:H9)-SUM(I9:N9)</f>
        <v>1406843.2899999998</v>
      </c>
      <c r="P9" s="49">
        <v>101</v>
      </c>
      <c r="Q9" s="49">
        <v>17</v>
      </c>
      <c r="R9" s="49">
        <v>101</v>
      </c>
      <c r="S9" s="49">
        <v>17</v>
      </c>
      <c r="T9" s="24">
        <f xml:space="preserve"> ROUND((P9*2/3+R9*1/3)-(Q9*2/3+S9*1/3),2)</f>
        <v>84</v>
      </c>
      <c r="U9" s="48"/>
    </row>
    <row r="10" spans="1:21" s="37" customFormat="1" ht="13.5" x14ac:dyDescent="0.25">
      <c r="A10" s="56">
        <v>5</v>
      </c>
      <c r="B10" s="55" t="s">
        <v>12</v>
      </c>
      <c r="C10" s="54">
        <v>1749719.15</v>
      </c>
      <c r="D10" s="51">
        <v>7959</v>
      </c>
      <c r="E10" s="51">
        <v>175835.29</v>
      </c>
      <c r="F10" s="51">
        <v>0</v>
      </c>
      <c r="G10" s="51">
        <v>0</v>
      </c>
      <c r="H10" s="53"/>
      <c r="I10" s="52"/>
      <c r="J10" s="51"/>
      <c r="K10" s="51"/>
      <c r="L10" s="51"/>
      <c r="M10" s="51">
        <v>0</v>
      </c>
      <c r="N10" s="51"/>
      <c r="O10" s="50">
        <f>SUM(C10:H10)-SUM(I10:N10)</f>
        <v>1933513.44</v>
      </c>
      <c r="P10" s="49">
        <v>191</v>
      </c>
      <c r="Q10" s="49">
        <v>0</v>
      </c>
      <c r="R10" s="49">
        <v>191</v>
      </c>
      <c r="S10" s="49">
        <v>0</v>
      </c>
      <c r="T10" s="24">
        <f xml:space="preserve"> ROUND((P10*2/3+R10*1/3)-(Q10*2/3+S10*1/3),2)</f>
        <v>191</v>
      </c>
      <c r="U10" s="48"/>
    </row>
    <row r="11" spans="1:21" s="37" customFormat="1" ht="13.5" x14ac:dyDescent="0.25">
      <c r="A11" s="56">
        <v>6</v>
      </c>
      <c r="B11" s="55" t="s">
        <v>11</v>
      </c>
      <c r="C11" s="54">
        <v>1401651.31</v>
      </c>
      <c r="D11" s="51">
        <v>7593</v>
      </c>
      <c r="E11" s="51">
        <v>173670.49</v>
      </c>
      <c r="F11" s="51">
        <v>0</v>
      </c>
      <c r="G11" s="51">
        <v>0</v>
      </c>
      <c r="H11" s="53"/>
      <c r="I11" s="52"/>
      <c r="J11" s="51"/>
      <c r="K11" s="51"/>
      <c r="L11" s="51"/>
      <c r="M11" s="51">
        <v>0</v>
      </c>
      <c r="N11" s="51"/>
      <c r="O11" s="50">
        <f>SUM(C11:H11)-SUM(I11:N11)</f>
        <v>1582914.8</v>
      </c>
      <c r="P11" s="49">
        <v>170</v>
      </c>
      <c r="Q11" s="49">
        <v>0</v>
      </c>
      <c r="R11" s="49">
        <v>170</v>
      </c>
      <c r="S11" s="49">
        <v>0</v>
      </c>
      <c r="T11" s="24">
        <f xml:space="preserve"> ROUND((P11*2/3+R11*1/3)-(Q11*2/3+S11*1/3),2)</f>
        <v>170</v>
      </c>
      <c r="U11" s="48"/>
    </row>
    <row r="12" spans="1:21" s="37" customFormat="1" ht="15" customHeight="1" x14ac:dyDescent="0.25">
      <c r="A12" s="56">
        <v>7</v>
      </c>
      <c r="B12" s="55" t="s">
        <v>10</v>
      </c>
      <c r="C12" s="54">
        <v>1622275.96</v>
      </c>
      <c r="D12" s="51">
        <v>7163</v>
      </c>
      <c r="E12" s="51">
        <v>191710.77</v>
      </c>
      <c r="F12" s="51">
        <v>14782.53</v>
      </c>
      <c r="G12" s="51">
        <v>0</v>
      </c>
      <c r="H12" s="53"/>
      <c r="I12" s="52"/>
      <c r="J12" s="51"/>
      <c r="K12" s="51"/>
      <c r="L12" s="51">
        <v>19020.080000000002</v>
      </c>
      <c r="M12" s="51">
        <v>0</v>
      </c>
      <c r="N12" s="51">
        <v>4438.0200000000004</v>
      </c>
      <c r="O12" s="50">
        <f>SUM(C12:H12)-SUM(I12:N12)</f>
        <v>1812474.16</v>
      </c>
      <c r="P12" s="49">
        <v>175</v>
      </c>
      <c r="Q12" s="49">
        <v>1</v>
      </c>
      <c r="R12" s="49">
        <v>175</v>
      </c>
      <c r="S12" s="49">
        <v>1</v>
      </c>
      <c r="T12" s="24">
        <f xml:space="preserve"> ROUND((P12*2/3+R12*1/3)-(Q12*2/3+S12*1/3),2)</f>
        <v>174</v>
      </c>
      <c r="U12" s="48"/>
    </row>
    <row r="13" spans="1:21" s="37" customFormat="1" ht="15" customHeight="1" thickBot="1" x14ac:dyDescent="0.3">
      <c r="A13" s="47">
        <v>8</v>
      </c>
      <c r="B13" s="46" t="s">
        <v>9</v>
      </c>
      <c r="C13" s="45"/>
      <c r="D13" s="42"/>
      <c r="E13" s="42"/>
      <c r="F13" s="42"/>
      <c r="G13" s="42"/>
      <c r="H13" s="44">
        <v>556797</v>
      </c>
      <c r="I13" s="43"/>
      <c r="J13" s="42"/>
      <c r="K13" s="42"/>
      <c r="L13" s="42"/>
      <c r="M13" s="42">
        <v>0</v>
      </c>
      <c r="N13" s="42"/>
      <c r="O13" s="41">
        <f>SUM(C13:H13)-SUM(I13:N13)</f>
        <v>556797</v>
      </c>
      <c r="P13" s="40"/>
      <c r="Q13" s="40"/>
      <c r="R13" s="40"/>
      <c r="S13" s="40"/>
      <c r="T13" s="24">
        <f xml:space="preserve"> ROUND((P13*2/3+R13*1/3)-(Q13*2/3+S13*1/3),2)</f>
        <v>0</v>
      </c>
      <c r="U13" s="39"/>
    </row>
    <row r="14" spans="1:21" s="37" customFormat="1" ht="4.5" customHeight="1" thickBot="1" x14ac:dyDescent="0.3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</row>
    <row r="15" spans="1:21" s="30" customFormat="1" ht="21.75" customHeight="1" thickBot="1" x14ac:dyDescent="0.25">
      <c r="A15" s="36" t="s">
        <v>8</v>
      </c>
      <c r="B15" s="35"/>
      <c r="C15" s="34">
        <f>SUM(C6:C13)</f>
        <v>10505305.350000001</v>
      </c>
      <c r="D15" s="34">
        <f>SUM(D6:D13)</f>
        <v>55899</v>
      </c>
      <c r="E15" s="34">
        <f>SUM(E6:E13)</f>
        <v>1179891.77</v>
      </c>
      <c r="F15" s="34">
        <f>SUM(F6:F13)</f>
        <v>855763.69000000006</v>
      </c>
      <c r="G15" s="34">
        <f>SUM(G6:G13)</f>
        <v>132346.92000000001</v>
      </c>
      <c r="H15" s="34">
        <f>SUM(H6:H13)</f>
        <v>556797</v>
      </c>
      <c r="I15" s="34">
        <f>SUM(I6:I13)</f>
        <v>0</v>
      </c>
      <c r="J15" s="34">
        <v>0</v>
      </c>
      <c r="K15" s="34">
        <v>0</v>
      </c>
      <c r="L15" s="34">
        <f>SUM(L6:L13)</f>
        <v>869111.88</v>
      </c>
      <c r="M15" s="34">
        <f>SUM(M6:M13)</f>
        <v>0</v>
      </c>
      <c r="N15" s="34">
        <f>SUM(N6:N13)</f>
        <v>199710.81999999998</v>
      </c>
      <c r="O15" s="34">
        <f>SUM(O6:O13)</f>
        <v>12217181.030000001</v>
      </c>
      <c r="P15" s="33">
        <f>SUM(P6:P13)</f>
        <v>1031</v>
      </c>
      <c r="Q15" s="33">
        <f>SUM(Q6:Q13)</f>
        <v>30</v>
      </c>
      <c r="R15" s="33">
        <f>SUM(R6:R13)</f>
        <v>1031</v>
      </c>
      <c r="S15" s="33">
        <f>SUM(S6:S13)</f>
        <v>30</v>
      </c>
      <c r="T15" s="32">
        <f>SUM(T6:T13)</f>
        <v>1001</v>
      </c>
      <c r="U15" s="31">
        <f>SUM(U6:U13)</f>
        <v>12204.98</v>
      </c>
    </row>
    <row r="16" spans="1:21" s="23" customFormat="1" ht="21.75" customHeight="1" thickBot="1" x14ac:dyDescent="0.25">
      <c r="C16" s="28">
        <f>SUM(C15:H15)</f>
        <v>13286003.73</v>
      </c>
      <c r="D16" s="26"/>
      <c r="E16" s="26"/>
      <c r="F16" s="26"/>
      <c r="G16" s="26"/>
      <c r="H16" s="29"/>
      <c r="I16" s="28">
        <f>SUM(I15:N15)</f>
        <v>1068822.7</v>
      </c>
      <c r="J16" s="27"/>
      <c r="K16" s="27"/>
      <c r="L16" s="26"/>
      <c r="M16" s="26"/>
      <c r="N16" s="26"/>
      <c r="O16" s="25">
        <f>C16-I16</f>
        <v>12217181.030000001</v>
      </c>
      <c r="T16" s="24"/>
    </row>
    <row r="17" spans="1:21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2"/>
      <c r="P17" s="21"/>
      <c r="Q17" s="20"/>
      <c r="R17" s="20"/>
      <c r="S17" s="20"/>
      <c r="T17" s="20"/>
      <c r="U17" s="19"/>
    </row>
    <row r="18" spans="1:21" x14ac:dyDescent="0.2">
      <c r="A18" s="10" t="s">
        <v>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8"/>
      <c r="P18" s="17"/>
      <c r="Q18" s="12"/>
      <c r="R18" s="12"/>
      <c r="S18" s="12"/>
      <c r="T18" s="12"/>
      <c r="U18" s="11"/>
    </row>
    <row r="19" spans="1:21" ht="12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5" t="s">
        <v>6</v>
      </c>
      <c r="M19" s="16">
        <f>U6/12</f>
        <v>1017.0816666666666</v>
      </c>
      <c r="N19" s="16"/>
      <c r="O19" s="13">
        <f>ROUND(75%*U6/12,2)</f>
        <v>762.81</v>
      </c>
      <c r="P19" s="12"/>
      <c r="Q19" s="12"/>
      <c r="R19" s="12"/>
      <c r="S19" s="12"/>
      <c r="T19" s="12"/>
      <c r="U19" s="11"/>
    </row>
    <row r="20" spans="1:21" x14ac:dyDescent="0.2">
      <c r="A20" s="6" t="s">
        <v>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3">
        <f>ROUND(U6/12,2)</f>
        <v>1017.08</v>
      </c>
      <c r="P20" s="12"/>
      <c r="Q20" s="12"/>
      <c r="R20" s="12"/>
      <c r="S20" s="12"/>
      <c r="T20" s="12"/>
      <c r="U20" s="11"/>
    </row>
    <row r="21" spans="1:21" x14ac:dyDescent="0.2">
      <c r="A21" s="6" t="s">
        <v>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3">
        <v>114.17</v>
      </c>
      <c r="P21" s="12"/>
    </row>
    <row r="22" spans="1:21" x14ac:dyDescent="0.2">
      <c r="A22" s="6" t="s">
        <v>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1">
        <f>O19-O21</f>
        <v>648.64</v>
      </c>
      <c r="P22" s="11"/>
    </row>
    <row r="23" spans="1:21" s="7" customFormat="1" x14ac:dyDescent="0.2">
      <c r="A23" s="10" t="s">
        <v>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3"/>
      <c r="P23" s="12"/>
      <c r="Q23" s="12"/>
      <c r="R23" s="12"/>
      <c r="S23" s="12"/>
      <c r="T23" s="12"/>
      <c r="U23" s="11"/>
    </row>
    <row r="24" spans="1:2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5" t="s">
        <v>4</v>
      </c>
      <c r="M24" s="14">
        <f>U6/12</f>
        <v>1017.0816666666666</v>
      </c>
      <c r="N24" s="14"/>
      <c r="O24" s="13">
        <f>ROUND(40%*U6/12,2)</f>
        <v>406.83</v>
      </c>
      <c r="P24" s="13"/>
      <c r="Q24" s="12"/>
      <c r="R24" s="12"/>
      <c r="S24" s="12"/>
      <c r="T24" s="12"/>
      <c r="U24" s="11"/>
    </row>
    <row r="25" spans="1:21" x14ac:dyDescent="0.2">
      <c r="A25" s="6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3">
        <f>ROUND(U6/12,2)</f>
        <v>1017.08</v>
      </c>
      <c r="P25" s="13"/>
      <c r="Q25" s="12"/>
      <c r="R25" s="12"/>
      <c r="S25" s="12"/>
      <c r="T25" s="12"/>
      <c r="U25" s="11"/>
    </row>
    <row r="26" spans="1:21" x14ac:dyDescent="0.2">
      <c r="A26" s="6" t="s">
        <v>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3">
        <v>114.17</v>
      </c>
      <c r="P26" s="12"/>
    </row>
    <row r="27" spans="1:21" x14ac:dyDescent="0.2">
      <c r="A27" s="6" t="s">
        <v>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1">
        <f>O24-O26</f>
        <v>292.65999999999997</v>
      </c>
      <c r="P27" s="11"/>
    </row>
    <row r="28" spans="1:21" s="7" customFormat="1" x14ac:dyDescent="0.2">
      <c r="A28" s="10" t="s">
        <v>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8"/>
      <c r="P28" s="9"/>
    </row>
    <row r="29" spans="1:21" s="7" customFormat="1" ht="12.75" customHeight="1" x14ac:dyDescent="0.2">
      <c r="A29" s="6" t="s">
        <v>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8">
        <f>U6/12</f>
        <v>1017.0816666666666</v>
      </c>
      <c r="P29" s="9"/>
    </row>
    <row r="30" spans="1:21" s="7" customFormat="1" x14ac:dyDescent="0.2">
      <c r="A30" s="6" t="s">
        <v>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8">
        <v>114.17</v>
      </c>
    </row>
    <row r="31" spans="1:21" s="2" customFormat="1" ht="13.5" x14ac:dyDescent="0.25">
      <c r="A31" s="6" t="s">
        <v>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">
        <f>O29-O30</f>
        <v>902.91166666666663</v>
      </c>
      <c r="P31" s="4"/>
      <c r="Q31" s="3"/>
      <c r="R31" s="3"/>
      <c r="S31" s="3"/>
      <c r="T31" s="3"/>
    </row>
  </sheetData>
  <mergeCells count="29">
    <mergeCell ref="A1:U1"/>
    <mergeCell ref="A2:U2"/>
    <mergeCell ref="A3:A4"/>
    <mergeCell ref="B3:B4"/>
    <mergeCell ref="C3:H3"/>
    <mergeCell ref="I3:N3"/>
    <mergeCell ref="O3:O4"/>
    <mergeCell ref="P3:S3"/>
    <mergeCell ref="T3:T4"/>
    <mergeCell ref="U3:U4"/>
    <mergeCell ref="U6:U13"/>
    <mergeCell ref="A22:N22"/>
    <mergeCell ref="A21:N21"/>
    <mergeCell ref="M19:N19"/>
    <mergeCell ref="A20:N20"/>
    <mergeCell ref="A14:U14"/>
    <mergeCell ref="A15:B15"/>
    <mergeCell ref="C16:H16"/>
    <mergeCell ref="I16:N16"/>
    <mergeCell ref="A18:N18"/>
    <mergeCell ref="A28:N28"/>
    <mergeCell ref="A29:N29"/>
    <mergeCell ref="A30:N30"/>
    <mergeCell ref="A31:N31"/>
    <mergeCell ref="A23:N23"/>
    <mergeCell ref="M24:N24"/>
    <mergeCell ref="A25:N25"/>
    <mergeCell ref="A26:N26"/>
    <mergeCell ref="A27:N27"/>
  </mergeCells>
  <pageMargins left="0.4" right="0.25" top="0.34" bottom="0.44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PRZEDSZKOLA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ADS</dc:creator>
  <cp:lastModifiedBy>ADS</cp:lastModifiedBy>
  <dcterms:created xsi:type="dcterms:W3CDTF">2018-03-20T13:34:52Z</dcterms:created>
  <dcterms:modified xsi:type="dcterms:W3CDTF">2018-03-20T13:35:22Z</dcterms:modified>
</cp:coreProperties>
</file>