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0" yWindow="45" windowWidth="18075" windowHeight="9240" tabRatio="906"/>
  </bookViews>
  <sheets>
    <sheet name="METRYKA" sheetId="1" r:id="rId1"/>
  </sheets>
  <definedNames>
    <definedName name="_xlnm.Print_Area" localSheetId="0">METRYKA!$A$1:$G$131</definedName>
  </definedNames>
  <calcPr calcId="145621"/>
</workbook>
</file>

<file path=xl/calcChain.xml><?xml version="1.0" encoding="utf-8"?>
<calcChain xmlns="http://schemas.openxmlformats.org/spreadsheetml/2006/main">
  <c r="F6" i="1" l="1"/>
  <c r="F65" i="1" l="1"/>
  <c r="G65" i="1" s="1"/>
  <c r="F64" i="1"/>
  <c r="G64" i="1" s="1"/>
  <c r="I64" i="1" s="1"/>
  <c r="F39" i="1"/>
  <c r="G39" i="1" s="1"/>
  <c r="F38" i="1"/>
  <c r="G38" i="1" s="1"/>
  <c r="F37" i="1"/>
  <c r="G37" i="1" s="1"/>
  <c r="H64" i="1" l="1"/>
  <c r="F121" i="1"/>
  <c r="D122" i="1"/>
  <c r="F122" i="1" l="1"/>
  <c r="G121" i="1"/>
  <c r="F130" i="1" l="1"/>
  <c r="G130" i="1" s="1"/>
  <c r="F124" i="1"/>
  <c r="G124" i="1" s="1"/>
  <c r="F127" i="1"/>
  <c r="G127" i="1" s="1"/>
  <c r="F128" i="1"/>
  <c r="G128" i="1" s="1"/>
  <c r="F131" i="1"/>
  <c r="G131" i="1" s="1"/>
  <c r="F125" i="1"/>
  <c r="G125" i="1" s="1"/>
  <c r="F129" i="1"/>
  <c r="G129" i="1" s="1"/>
  <c r="F123" i="1"/>
  <c r="G123" i="1" s="1"/>
  <c r="G122" i="1"/>
  <c r="F126" i="1"/>
  <c r="G126" i="1" s="1"/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G21" i="1"/>
  <c r="G27" i="1"/>
  <c r="G29" i="1"/>
  <c r="G30" i="1"/>
  <c r="G31" i="1"/>
  <c r="G33" i="1"/>
  <c r="G35" i="1"/>
  <c r="G40" i="1"/>
  <c r="G41" i="1"/>
  <c r="G42" i="1"/>
  <c r="G44" i="1"/>
  <c r="G46" i="1"/>
  <c r="G48" i="1"/>
  <c r="G49" i="1"/>
  <c r="G50" i="1"/>
  <c r="G52" i="1"/>
  <c r="G54" i="1"/>
  <c r="G57" i="1"/>
  <c r="F7" i="1"/>
  <c r="F8" i="1"/>
  <c r="F9" i="1"/>
  <c r="F10" i="1"/>
  <c r="F11" i="1"/>
  <c r="F12" i="1"/>
  <c r="F13" i="1"/>
  <c r="F14" i="1"/>
  <c r="F15" i="1"/>
  <c r="F16" i="1"/>
  <c r="F17" i="1"/>
  <c r="G15" i="1" l="1"/>
  <c r="G14" i="1"/>
  <c r="G61" i="1"/>
  <c r="I61" i="1" s="1"/>
  <c r="G53" i="1"/>
  <c r="G45" i="1"/>
  <c r="G34" i="1"/>
  <c r="G26" i="1"/>
  <c r="G22" i="1"/>
  <c r="G17" i="1"/>
  <c r="G9" i="1"/>
  <c r="G60" i="1"/>
  <c r="G56" i="1"/>
  <c r="G25" i="1"/>
  <c r="G10" i="1"/>
  <c r="G13" i="1"/>
  <c r="G16" i="1"/>
  <c r="G12" i="1"/>
  <c r="G8" i="1"/>
  <c r="G63" i="1"/>
  <c r="G59" i="1"/>
  <c r="G55" i="1"/>
  <c r="G51" i="1"/>
  <c r="G47" i="1"/>
  <c r="G43" i="1"/>
  <c r="G36" i="1"/>
  <c r="G32" i="1"/>
  <c r="G28" i="1"/>
  <c r="G24" i="1"/>
  <c r="G20" i="1"/>
  <c r="G11" i="1"/>
  <c r="G7" i="1"/>
  <c r="I7" i="1" s="1"/>
  <c r="G62" i="1"/>
  <c r="I62" i="1" s="1"/>
  <c r="G58" i="1"/>
  <c r="G23" i="1"/>
  <c r="I24" i="1"/>
  <c r="H24" i="1"/>
  <c r="H42" i="1"/>
  <c r="I42" i="1"/>
  <c r="H26" i="1"/>
  <c r="I26" i="1"/>
  <c r="H23" i="1"/>
  <c r="I23" i="1"/>
  <c r="H61" i="1"/>
  <c r="H22" i="1"/>
  <c r="I22" i="1"/>
  <c r="H56" i="1"/>
  <c r="I56" i="1"/>
  <c r="I25" i="1"/>
  <c r="H25" i="1"/>
  <c r="H58" i="1"/>
  <c r="I58" i="1"/>
  <c r="I53" i="1"/>
  <c r="H53" i="1"/>
  <c r="I11" i="1"/>
  <c r="H11" i="1"/>
  <c r="F89" i="1"/>
  <c r="F88" i="1"/>
  <c r="F87" i="1"/>
  <c r="F86" i="1"/>
  <c r="F85" i="1"/>
  <c r="F84" i="1"/>
  <c r="F82" i="1"/>
  <c r="F81" i="1"/>
  <c r="F80" i="1"/>
  <c r="F19" i="1"/>
  <c r="H7" i="1" l="1"/>
  <c r="H62" i="1"/>
  <c r="G87" i="1"/>
  <c r="I87" i="1" s="1"/>
  <c r="F66" i="1"/>
  <c r="G84" i="1"/>
  <c r="G88" i="1"/>
  <c r="G80" i="1"/>
  <c r="H80" i="1" s="1"/>
  <c r="G85" i="1"/>
  <c r="I85" i="1" s="1"/>
  <c r="G89" i="1"/>
  <c r="G81" i="1"/>
  <c r="H81" i="1" s="1"/>
  <c r="G86" i="1"/>
  <c r="I86" i="1" s="1"/>
  <c r="G82" i="1"/>
  <c r="H82" i="1" s="1"/>
  <c r="I80" i="1"/>
  <c r="H86" i="1"/>
  <c r="H87" i="1"/>
  <c r="G19" i="1"/>
  <c r="G66" i="1" s="1"/>
  <c r="I82" i="1" l="1"/>
  <c r="I91" i="1"/>
  <c r="I81" i="1"/>
  <c r="H85" i="1"/>
  <c r="D114" i="1"/>
  <c r="F114" i="1"/>
  <c r="G114" i="1" s="1"/>
  <c r="F105" i="1"/>
  <c r="F113" i="1"/>
  <c r="G113" i="1" s="1"/>
  <c r="F104" i="1"/>
  <c r="F96" i="1"/>
  <c r="D105" i="1"/>
  <c r="F116" i="1" l="1"/>
  <c r="G116" i="1" s="1"/>
  <c r="F107" i="1"/>
  <c r="G107" i="1" s="1"/>
  <c r="F115" i="1"/>
  <c r="G115" i="1" s="1"/>
  <c r="G117" i="1" s="1"/>
  <c r="F108" i="1"/>
  <c r="G108" i="1" s="1"/>
  <c r="F98" i="1"/>
  <c r="G98" i="1" s="1"/>
  <c r="F117" i="1" l="1"/>
  <c r="D18" i="1"/>
  <c r="D96" i="1" l="1"/>
  <c r="F95" i="1"/>
  <c r="F106" i="1" l="1"/>
  <c r="G106" i="1" s="1"/>
  <c r="G104" i="1"/>
  <c r="G96" i="1"/>
  <c r="G95" i="1"/>
  <c r="F99" i="1" l="1"/>
  <c r="G99" i="1" s="1"/>
  <c r="F97" i="1"/>
  <c r="G105" i="1"/>
  <c r="G109" i="1" s="1"/>
  <c r="G97" i="1" l="1"/>
  <c r="G100" i="1" s="1"/>
  <c r="F100" i="1"/>
  <c r="F109" i="1"/>
  <c r="F83" i="1" l="1"/>
  <c r="F79" i="1"/>
  <c r="F77" i="1"/>
  <c r="F76" i="1"/>
  <c r="F75" i="1"/>
  <c r="F74" i="1"/>
  <c r="F73" i="1"/>
  <c r="F72" i="1"/>
  <c r="F71" i="1"/>
  <c r="F70" i="1"/>
  <c r="F69" i="1"/>
  <c r="F68" i="1"/>
  <c r="F78" i="1"/>
  <c r="G71" i="1" l="1"/>
  <c r="G72" i="1"/>
  <c r="G76" i="1"/>
  <c r="G73" i="1"/>
  <c r="G78" i="1"/>
  <c r="G75" i="1"/>
  <c r="G69" i="1"/>
  <c r="I69" i="1" s="1"/>
  <c r="G77" i="1"/>
  <c r="G70" i="1"/>
  <c r="G74" i="1"/>
  <c r="G79" i="1"/>
  <c r="G83" i="1"/>
  <c r="G68" i="1"/>
  <c r="F90" i="1"/>
  <c r="G6" i="1"/>
  <c r="F18" i="1"/>
  <c r="H69" i="1" l="1"/>
  <c r="F91" i="1"/>
  <c r="I68" i="1"/>
  <c r="H68" i="1"/>
  <c r="H6" i="1"/>
  <c r="I6" i="1"/>
  <c r="G18" i="1"/>
  <c r="G90" i="1"/>
  <c r="I18" i="1" l="1"/>
  <c r="H18" i="1"/>
  <c r="G91" i="1"/>
</calcChain>
</file>

<file path=xl/sharedStrings.xml><?xml version="1.0" encoding="utf-8"?>
<sst xmlns="http://schemas.openxmlformats.org/spreadsheetml/2006/main" count="236" uniqueCount="203">
  <si>
    <t>Standard A</t>
  </si>
  <si>
    <t>Wskaźnik korygujący Di</t>
  </si>
  <si>
    <t>L.p.</t>
  </si>
  <si>
    <t>Kategoria uczniów</t>
  </si>
  <si>
    <t>liczba uczniów</t>
  </si>
  <si>
    <t>waga</t>
  </si>
  <si>
    <t>uczniowie przeliczeniowi</t>
  </si>
  <si>
    <t>Kwota subwencji</t>
  </si>
  <si>
    <t>Sa</t>
  </si>
  <si>
    <t>Sb</t>
  </si>
  <si>
    <t>Sc</t>
  </si>
  <si>
    <t>X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</si>
  <si>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</si>
  <si>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</si>
  <si>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</si>
  <si>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</si>
  <si>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</si>
  <si>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</si>
  <si>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</si>
  <si>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</si>
  <si>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</si>
  <si>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</si>
  <si>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</si>
  <si>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</si>
  <si>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</si>
  <si>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</si>
  <si>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</si>
  <si>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</si>
  <si>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</si>
  <si>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</si>
  <si>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</si>
  <si>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ucz. liceów plastycznych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</si>
  <si>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</si>
  <si>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</si>
  <si>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</si>
  <si>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</si>
  <si>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</si>
  <si>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</si>
  <si>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</si>
  <si>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</si>
  <si>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</si>
  <si>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</si>
  <si>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</si>
  <si>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</si>
  <si>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</si>
  <si>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</si>
  <si>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</si>
  <si>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</si>
  <si>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</si>
  <si>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</si>
  <si>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</si>
  <si>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</si>
  <si>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</si>
  <si>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</si>
  <si>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</si>
  <si>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</si>
  <si>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</si>
  <si>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</si>
  <si>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wskaźnik wagi</t>
  </si>
  <si>
    <t>kwota subwencji</t>
  </si>
  <si>
    <t>rocznie</t>
  </si>
  <si>
    <t>miesięcznie</t>
  </si>
  <si>
    <t xml:space="preserve"> - kwota subwencji bazowa (standard A)</t>
  </si>
  <si>
    <t xml:space="preserve"> - wskaźnik dla miasta Di</t>
  </si>
  <si>
    <t>Razem</t>
  </si>
  <si>
    <t>subwencja na dzieci niepełnosprawne</t>
  </si>
  <si>
    <t>Sd</t>
  </si>
  <si>
    <t>Se</t>
  </si>
  <si>
    <t>Sf</t>
  </si>
  <si>
    <t>ucz. SP na wsi lub w miastach do 5 tys. mieszkańców</t>
  </si>
  <si>
    <t>ucz. G na wsi lub w miastach do 5 tys. mieszkańców</t>
  </si>
  <si>
    <t>ucz. niesłyszący, słabosłyszący, niepełnosprawność w stopniu umiarkowanym i znacznym</t>
  </si>
  <si>
    <t>ucz. liceów ogólnokształcących - dzieci i młodzież</t>
  </si>
  <si>
    <t>ucz. oddziałów sportowych</t>
  </si>
  <si>
    <t>ucz. oddziałów mistrzostwa sportowego</t>
  </si>
  <si>
    <t>ucz. szkół muzycznych II stopnia</t>
  </si>
  <si>
    <t>ucz. ogólnokształcących szkół muzycznych I stopnia</t>
  </si>
  <si>
    <t>ucz. ogólnokształcących szkół muzycznych II stopnia</t>
  </si>
  <si>
    <t>ucz. klas terapeutycznych w szk. ogólnodostępnych lub integracyjnych</t>
  </si>
  <si>
    <t>ucz. gimnazjów - dzieci i młodzież</t>
  </si>
  <si>
    <t>ucz. dodatkowa nauka języka polskiego</t>
  </si>
  <si>
    <t>ZADANIA POZASZKOLNE</t>
  </si>
  <si>
    <t>ZADANIA SZKOLNE</t>
  </si>
  <si>
    <t>P46</t>
  </si>
  <si>
    <t>P47</t>
  </si>
  <si>
    <t>P48</t>
  </si>
  <si>
    <t>P49</t>
  </si>
  <si>
    <t>wychowankowie internatów szkół artystycznych</t>
  </si>
  <si>
    <t>szkolne schroniska młodzieżowe (miejsca x miesiące)</t>
  </si>
  <si>
    <t>dzieci objęte wczesnym wspomaganiem rozwoju</t>
  </si>
  <si>
    <t>P50</t>
  </si>
  <si>
    <t>Rocznie</t>
  </si>
  <si>
    <t>Miesięcznie</t>
  </si>
  <si>
    <t>ucz. klas I, II i III SP dla dzieci i młodzieży</t>
  </si>
  <si>
    <t>Obliczenie dotacji dla Niepublicznej Szkoły Podstawowej - klasy I-III</t>
  </si>
  <si>
    <t xml:space="preserve"> - waga P4</t>
  </si>
  <si>
    <t xml:space="preserve"> - waga P5</t>
  </si>
  <si>
    <t xml:space="preserve"> - waga P6</t>
  </si>
  <si>
    <t xml:space="preserve"> - waga P8</t>
  </si>
  <si>
    <t>ucz. niedostosowani społecznie, niepełnosprawni w stopniu lekkim</t>
  </si>
  <si>
    <t>ucz. niewidomi, słabowidzący, niepełnosprawni. ruchowo, afazja</t>
  </si>
  <si>
    <t>ucz. szkół muzycznych I stopnia</t>
  </si>
  <si>
    <t>ucz. ogólnokształcących szkół sztuk pięknych</t>
  </si>
  <si>
    <t>uczestnicy. kwalifikacyjnych kursów zawodowych</t>
  </si>
  <si>
    <t>ucz. oddziałów przygotowawczych</t>
  </si>
  <si>
    <t>Dzieci 6-letnie w przedszkolach</t>
  </si>
  <si>
    <t>Wychowankowie w domach wczasów dziecięcych</t>
  </si>
  <si>
    <t>wychowankowie SOSW, SOW, MOS</t>
  </si>
  <si>
    <t>wychowankowie MOW niedoprowadzeni</t>
  </si>
  <si>
    <t>Dzieci 6-letnie w nauczaniu domowym i poza placówką</t>
  </si>
  <si>
    <t>Zadania pozaszkolne gminne</t>
  </si>
  <si>
    <t>Zadania pozaszkolne powiatowe</t>
  </si>
  <si>
    <t>Zadania pozaszkolne wojewódzkie</t>
  </si>
  <si>
    <t>P51</t>
  </si>
  <si>
    <t>P52</t>
  </si>
  <si>
    <t>P53</t>
  </si>
  <si>
    <t>P54</t>
  </si>
  <si>
    <t>P55</t>
  </si>
  <si>
    <t>P56</t>
  </si>
  <si>
    <t>P57</t>
  </si>
  <si>
    <t>P58</t>
  </si>
  <si>
    <t>ucz. kształcący się w zawodach medycznych</t>
  </si>
  <si>
    <t>ucz. oddziałów dwujęzycznych</t>
  </si>
  <si>
    <t>Obliczenie dotacji dla ucznia Niepublicznego Gimnazjum:</t>
  </si>
  <si>
    <t xml:space="preserve"> - waga P7</t>
  </si>
  <si>
    <t>Sg</t>
  </si>
  <si>
    <t>Sh</t>
  </si>
  <si>
    <t>Si</t>
  </si>
  <si>
    <t>Sj</t>
  </si>
  <si>
    <t>Sk</t>
  </si>
  <si>
    <t>Sl</t>
  </si>
  <si>
    <t>Ucz. szkół publicznych i niepublicznych - dzieci i młodzież</t>
  </si>
  <si>
    <t>Ucz. szkół publicznych - dorośli stacjonarne</t>
  </si>
  <si>
    <t>Ucz. szkół niepublicznych - dorośli stacjonarne</t>
  </si>
  <si>
    <t>Ucz. szkół publicznych - dorośli zaoczne</t>
  </si>
  <si>
    <t>Ucz. szkół niepublicznych - dorośli zaoczne</t>
  </si>
  <si>
    <t>Ucz. poza szkołą  nauczanie domowe, publiczne LO i policealne dorośli stacjonarne,</t>
  </si>
  <si>
    <t>Ucz. szkół niepublicznych - szkoły policealne dorośli zaoczne</t>
  </si>
  <si>
    <t>Ucz. szkół niepublicznych - LO dorośli zaoczne</t>
  </si>
  <si>
    <t>Ucz. szkół publicznych - LO i policealne dorośli zaoczne</t>
  </si>
  <si>
    <t>Ucz. szkół niepublicznych - LO i policealne dorośli stacjonarne</t>
  </si>
  <si>
    <t>Ucz. szkół publicznych - policealne - dzieci i młodzież</t>
  </si>
  <si>
    <t>Ucz. szkół niepublicznych - policealne - dzieci i młodzież</t>
  </si>
  <si>
    <t>ucz. SP "małe szkoły"</t>
  </si>
  <si>
    <t>ucz. z nauczaniem indywidualnym bez orzeczeń</t>
  </si>
  <si>
    <t>ucz. szkół ponadpodstawowych i ponadgimnazjalnych oraz szkół artystycznych</t>
  </si>
  <si>
    <t>ucz. szkół policealnych - technik administracji i BHP</t>
  </si>
  <si>
    <t>ucz. mniejszości narodowej lub etnicznej, społeczności z językiem regionalnym, ucz. pochodzenia romskiego SP &gt; 98, G &gt; 28, szkoły ponadpodstawowe &gt; 42</t>
  </si>
  <si>
    <t>ucz. mniejszości narodowej lub etnicznej, społeczności z językiem regionalnym, ucz. pochodzenia romskiego SP&gt;70&lt; 98, G &gt;20&lt;28. szkoły ponadpodstawowe &gt;30&lt;42</t>
  </si>
  <si>
    <t>ucz. mniejszości narodowej lub etnicznej, społeczności z językiem regionalnym, ucz. pochodzenia romskiego SP &lt; 70, G &gt; 20, szkoły ponadpodstawowe &lt; 30</t>
  </si>
  <si>
    <t>P59</t>
  </si>
  <si>
    <t>P60</t>
  </si>
  <si>
    <t>P61</t>
  </si>
  <si>
    <t>P62</t>
  </si>
  <si>
    <t>P63</t>
  </si>
  <si>
    <t>P64</t>
  </si>
  <si>
    <t>Dzieci 6-letnie wieś/miasto do 5 tys. mieszkańców</t>
  </si>
  <si>
    <t>Dzieci w przedszkolach specjalnych w podmiotach leczniczych</t>
  </si>
  <si>
    <t>Wychowankowie internatów i burs</t>
  </si>
  <si>
    <t>Wychowankowie niepełnosprawni w internatach i bursach</t>
  </si>
  <si>
    <t>wychowankowie MOW z zakwaterowaniem</t>
  </si>
  <si>
    <t>wychowankowie MOS bez zakwaterowania</t>
  </si>
  <si>
    <t>Wychowankowie ORW i przedszkoli - autyzm, Asperger, niepełnosprawności sprzężone</t>
  </si>
  <si>
    <t>Dzieci niepełnosprawne intelektualie w stopniu głębokim w przedszkolach</t>
  </si>
  <si>
    <t>Dzieci niewidome, słabowidzące, niepełnosprawne ruchowe, afazja, lekkim w przedszkolach, oddziałach i inne formy</t>
  </si>
  <si>
    <t>Dzieci niesłyszące, słabosłyszące, niepełnosprawne ruchowe, umiarkowane i znaczne w przedszkolach, oddziałach i inne formy</t>
  </si>
  <si>
    <t xml:space="preserve"> - waga P62</t>
  </si>
  <si>
    <t>Obliczenie dotacji dla Niepublicznej Szkoły Podstawowej - klasy IV-VII</t>
  </si>
  <si>
    <t>Razem zadania szkolne SOA (poz. 1 do 12)</t>
  </si>
  <si>
    <t xml:space="preserve"> - waga P40</t>
  </si>
  <si>
    <t xml:space="preserve">ucz. Absolwenci LO i policealne - dorośli uzyskali dyplom, świadectwo </t>
  </si>
  <si>
    <t>ucz.branżowych szkół I stopnia - grupa A</t>
  </si>
  <si>
    <t>ucz.branżowych szkół I stopnia - grupa B</t>
  </si>
  <si>
    <t>ucz.branżowych szkół I stopnia - grupa C</t>
  </si>
  <si>
    <t>ucz.branżowych szkół I stopnia - grupa D</t>
  </si>
  <si>
    <t>ucz.branżowych szkół I stopnia - dzieci i młodzież - młodociani pracownicy</t>
  </si>
  <si>
    <t>ucz.klas I szk.zaw.wybrane zawody bez młodocianych</t>
  </si>
  <si>
    <t>ucz.klas I szk.zaw.wybrane zawody - młodociani</t>
  </si>
  <si>
    <t>ucz.zawody kier.mechaniczny, technik transportu drogowego</t>
  </si>
  <si>
    <t>ucz. oddziałów i szkół dwujęzycznych (j. polski + j. mniejszości lub j. regionalny)</t>
  </si>
  <si>
    <t>ucz.szkół przyszpitalnych i przysanatoryjnych</t>
  </si>
  <si>
    <t>wych.zespołów pozalekcyjnych i zajęć wych. w szk.przyszpitalnych</t>
  </si>
  <si>
    <t>ucz. kształcący się w zawodach dla Żeglugi Morskiej i Śródlądowej</t>
  </si>
  <si>
    <t>ucz.szk.podst., ogólnokszt., muz. I st. i Gim. dla dzieci i młodzieży</t>
  </si>
  <si>
    <t>ucz.szk.ponadpodstawowych/ ponadgimn. dla dzieci i młodzieży</t>
  </si>
  <si>
    <t>P65</t>
  </si>
  <si>
    <t>P66</t>
  </si>
  <si>
    <t>P67</t>
  </si>
  <si>
    <t>P68</t>
  </si>
  <si>
    <t>P69</t>
  </si>
  <si>
    <t>Dzieci 6-letnie w oddz.przedszk. lub innych formach wych.przedszk.</t>
  </si>
  <si>
    <t>ucz. niepełnosprawni w oddz. integracyjnych SP, G i szk.ponadpodst.</t>
  </si>
  <si>
    <t>METRYCZKA SUBWENCJI OŚWIATOWEJ 2019 - MIASTO KOŁOBRZEG</t>
  </si>
  <si>
    <t>Razem zadania szkolne SOB (poz. 13 do 59)</t>
  </si>
  <si>
    <t>Razem zadania pozaszkolne SOC (poz. 60 do 81)</t>
  </si>
  <si>
    <t>Ostateczna kwota subwencji na 2019 r. (SOA+SOB+SOC)</t>
  </si>
  <si>
    <t>słuchacze kolegiów, ucz. szk. specj. przysposabiających do pracy dla ucz.szk. policealnych</t>
  </si>
  <si>
    <t>ucz. niepełnosprawni w st. głębokim, niepełnosprawności sprzężone, autyzm, Asperger</t>
  </si>
  <si>
    <t xml:space="preserve"> - waga P46</t>
  </si>
  <si>
    <t xml:space="preserve"> - nwaga P67</t>
  </si>
  <si>
    <t xml:space="preserve"> - waga P60</t>
  </si>
  <si>
    <t xml:space="preserve"> - waga P65</t>
  </si>
  <si>
    <t xml:space="preserve"> - waga P66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</si>
</sst>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000000000_ ;[Red]\-#,##0.00000000000\ "/>
    <numFmt numFmtId="165" formatCode="#,##0_ ;[Red]\-#,##0\ "/>
    <numFmt numFmtId="166" formatCode="#,##0.000_ ;[Red]\-#,##0.000\ "/>
    <numFmt numFmtId="167" formatCode="#,##0.000000000"/>
    <numFmt numFmtId="168" formatCode="#,##0.0000_ ;[Red]\-#,##0.0000\ "/>
    <numFmt numFmtId="169" formatCode="#,##0.0000"/>
    <numFmt numFmtId="172" formatCode="#,##0.000000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3"/>
      <name val="Arial Narrow"/>
      <family val="2"/>
      <charset val="238"/>
    </font>
    <font>
      <b/>
      <sz val="8"/>
      <color rgb="FF006100"/>
      <name val="Arial Narrow"/>
      <family val="2"/>
      <charset val="238"/>
    </font>
    <font>
      <b/>
      <sz val="8"/>
      <color rgb="FF00B050"/>
      <name val="Arial Narrow"/>
      <family val="2"/>
      <charset val="238"/>
    </font>
    <font>
      <b/>
      <i/>
      <sz val="8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EEB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7" fontId="4" fillId="0" borderId="1" xfId="0" applyNumberFormat="1" applyFont="1" applyBorder="1" applyAlignment="1">
      <alignment vertical="center" wrapText="1"/>
    </xf>
    <xf numFmtId="167" fontId="6" fillId="2" borderId="1" xfId="2" applyNumberFormat="1" applyFont="1" applyBorder="1" applyAlignment="1">
      <alignment vertical="center" wrapText="1"/>
    </xf>
    <xf numFmtId="166" fontId="6" fillId="2" borderId="1" xfId="2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167" fontId="4" fillId="0" borderId="0" xfId="0" applyNumberFormat="1" applyFont="1" applyAlignment="1">
      <alignment vertical="center" wrapText="1"/>
    </xf>
    <xf numFmtId="168" fontId="6" fillId="2" borderId="1" xfId="2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49" fontId="6" fillId="2" borderId="1" xfId="2" applyNumberFormat="1" applyFont="1" applyBorder="1" applyAlignment="1">
      <alignment horizontal="right" vertical="center" wrapText="1"/>
    </xf>
    <xf numFmtId="166" fontId="6" fillId="2" borderId="1" xfId="2" applyNumberFormat="1" applyFont="1" applyBorder="1" applyAlignment="1">
      <alignment horizontal="right" vertical="center" wrapText="1"/>
    </xf>
    <xf numFmtId="166" fontId="7" fillId="6" borderId="1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Alignment="1">
      <alignment horizontal="right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0" fontId="6" fillId="2" borderId="1" xfId="2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 wrapText="1"/>
    </xf>
    <xf numFmtId="4" fontId="6" fillId="2" borderId="15" xfId="2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4" fontId="7" fillId="6" borderId="15" xfId="0" applyNumberFormat="1" applyFont="1" applyFill="1" applyBorder="1" applyAlignment="1">
      <alignment vertical="center" wrapText="1"/>
    </xf>
    <xf numFmtId="3" fontId="3" fillId="7" borderId="21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8" fontId="4" fillId="0" borderId="0" xfId="0" applyNumberFormat="1" applyFont="1" applyAlignment="1">
      <alignment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168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vertical="center" wrapText="1"/>
    </xf>
    <xf numFmtId="172" fontId="4" fillId="0" borderId="1" xfId="0" applyNumberFormat="1" applyFont="1" applyBorder="1" applyAlignment="1">
      <alignment vertical="center" wrapText="1"/>
    </xf>
    <xf numFmtId="168" fontId="4" fillId="0" borderId="0" xfId="1" applyNumberFormat="1" applyFont="1" applyAlignment="1">
      <alignment vertical="center" wrapText="1"/>
    </xf>
    <xf numFmtId="167" fontId="3" fillId="7" borderId="20" xfId="0" applyNumberFormat="1" applyFont="1" applyFill="1" applyBorder="1" applyAlignment="1">
      <alignment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9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9" fontId="3" fillId="4" borderId="1" xfId="0" applyNumberFormat="1" applyFont="1" applyFill="1" applyBorder="1" applyAlignment="1">
      <alignment vertical="center" wrapText="1"/>
    </xf>
    <xf numFmtId="168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8" fontId="4" fillId="0" borderId="2" xfId="0" applyNumberFormat="1" applyFont="1" applyBorder="1" applyAlignment="1">
      <alignment horizontal="right" vertical="center" wrapText="1"/>
    </xf>
    <xf numFmtId="168" fontId="4" fillId="0" borderId="4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6" fillId="2" borderId="14" xfId="2" applyFont="1" applyBorder="1" applyAlignment="1">
      <alignment horizontal="center" vertical="center" wrapText="1"/>
    </xf>
    <xf numFmtId="0" fontId="6" fillId="2" borderId="1" xfId="2" applyFont="1" applyBorder="1" applyAlignment="1">
      <alignment horizontal="center" vertical="center" wrapText="1"/>
    </xf>
    <xf numFmtId="0" fontId="6" fillId="2" borderId="12" xfId="2" applyFont="1" applyBorder="1" applyAlignment="1">
      <alignment horizontal="center" vertical="center" wrapText="1"/>
    </xf>
    <xf numFmtId="0" fontId="6" fillId="2" borderId="4" xfId="2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3">
    <cellStyle name="Dobre" xfId="2" builtinId="26"/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CCEE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tabSelected="1" view="pageBreakPreview" zoomScale="120" zoomScaleNormal="160" zoomScaleSheetLayoutView="120" workbookViewId="0">
      <selection activeCell="D2" sqref="D2:G2"/>
    </sheetView>
  </sheetViews>
  <sheetFormatPr defaultColWidth="9.140625" defaultRowHeight="12.75" customHeight="1" x14ac:dyDescent="0.25"/>
  <cols>
    <col min="1" max="1" width="3.7109375" style="5" bestFit="1" customWidth="1"/>
    <col min="2" max="2" width="43" style="16" customWidth="1"/>
    <col min="3" max="3" width="4" style="5" customWidth="1"/>
    <col min="4" max="4" width="11.42578125" style="11" customWidth="1"/>
    <col min="5" max="5" width="6.7109375" style="24" customWidth="1"/>
    <col min="6" max="6" width="15.28515625" style="12" customWidth="1"/>
    <col min="7" max="7" width="12.140625" style="6" customWidth="1"/>
    <col min="8" max="8" width="8.7109375" style="40" bestFit="1" customWidth="1"/>
    <col min="9" max="9" width="10.5703125" style="40" bestFit="1" customWidth="1"/>
    <col min="10" max="16384" width="9.140625" style="3"/>
  </cols>
  <sheetData>
    <row r="1" spans="1:9" ht="12.75" customHeight="1" x14ac:dyDescent="0.25">
      <c r="A1" s="81" t="s">
        <v>192</v>
      </c>
      <c r="B1" s="81"/>
      <c r="C1" s="81"/>
      <c r="D1" s="81"/>
      <c r="E1" s="81"/>
      <c r="F1" s="81"/>
      <c r="G1" s="81"/>
    </row>
    <row r="2" spans="1:9" ht="12.75" customHeight="1" x14ac:dyDescent="0.25">
      <c r="B2" s="14" t="s">
        <v>0</v>
      </c>
      <c r="D2" s="82">
        <v>5568.5657000000001</v>
      </c>
      <c r="E2" s="82"/>
      <c r="F2" s="82"/>
      <c r="G2" s="82"/>
    </row>
    <row r="3" spans="1:9" ht="12.75" customHeight="1" thickBot="1" x14ac:dyDescent="0.3">
      <c r="B3" s="14" t="s">
        <v>1</v>
      </c>
      <c r="D3" s="82">
        <v>0.98116049270000005</v>
      </c>
      <c r="E3" s="82"/>
      <c r="F3" s="82"/>
      <c r="G3" s="82"/>
    </row>
    <row r="4" spans="1:9" s="1" customFormat="1" ht="12.75" customHeight="1" x14ac:dyDescent="0.25">
      <c r="A4" s="27" t="s">
        <v>2</v>
      </c>
      <c r="B4" s="83" t="s">
        <v>3</v>
      </c>
      <c r="C4" s="83"/>
      <c r="D4" s="28" t="s">
        <v>4</v>
      </c>
      <c r="E4" s="41" t="s">
        <v>5</v>
      </c>
      <c r="F4" s="29" t="s">
        <v>6</v>
      </c>
      <c r="G4" s="30" t="s">
        <v>7</v>
      </c>
      <c r="H4" s="42" t="s">
        <v>91</v>
      </c>
      <c r="I4" s="42" t="s">
        <v>92</v>
      </c>
    </row>
    <row r="5" spans="1:9" s="1" customFormat="1" ht="12.75" customHeight="1" x14ac:dyDescent="0.25">
      <c r="A5" s="84" t="s">
        <v>82</v>
      </c>
      <c r="B5" s="85"/>
      <c r="C5" s="85"/>
      <c r="D5" s="85"/>
      <c r="E5" s="85"/>
      <c r="F5" s="85"/>
      <c r="G5" s="86"/>
      <c r="H5" s="43"/>
      <c r="I5" s="43"/>
    </row>
    <row r="6" spans="1:9" ht="12.75" customHeight="1" x14ac:dyDescent="0.25">
      <c r="A6" s="31">
        <v>1</v>
      </c>
      <c r="B6" s="15" t="s">
        <v>131</v>
      </c>
      <c r="C6" s="2" t="s">
        <v>8</v>
      </c>
      <c r="D6" s="7">
        <v>4056.0131999999999</v>
      </c>
      <c r="E6" s="20">
        <v>1</v>
      </c>
      <c r="F6" s="44">
        <f>ROUND(D6*E6*$D$3,12)</f>
        <v>3979.5999097097001</v>
      </c>
      <c r="G6" s="32">
        <f>ROUND($D$2*F6,2)</f>
        <v>22160663.559999999</v>
      </c>
      <c r="H6" s="45">
        <f>ROUND(G6/D6,4)</f>
        <v>5463.6566999999995</v>
      </c>
      <c r="I6" s="45">
        <f>ROUND(G6/D6/12,4)</f>
        <v>455.30470000000003</v>
      </c>
    </row>
    <row r="7" spans="1:9" ht="12.75" customHeight="1" x14ac:dyDescent="0.25">
      <c r="A7" s="31">
        <v>2</v>
      </c>
      <c r="B7" s="15" t="s">
        <v>132</v>
      </c>
      <c r="C7" s="2" t="s">
        <v>9</v>
      </c>
      <c r="D7" s="7">
        <v>47.6676</v>
      </c>
      <c r="E7" s="20">
        <v>0.7</v>
      </c>
      <c r="F7" s="8">
        <f t="shared" ref="F7:F17" si="0">ROUND(D7*E7*$D$3,9)</f>
        <v>32.738696130999998</v>
      </c>
      <c r="G7" s="32">
        <f t="shared" ref="G7:G17" si="1">ROUND($D$2*F7,2)</f>
        <v>182307.58</v>
      </c>
      <c r="H7" s="45">
        <f t="shared" ref="H7:H69" si="2">ROUND(G7/D7,4)</f>
        <v>3824.5596999999998</v>
      </c>
      <c r="I7" s="45">
        <f t="shared" ref="I7:I69" si="3">ROUND(G7/D7/12,4)</f>
        <v>318.7133</v>
      </c>
    </row>
    <row r="8" spans="1:9" ht="12.75" customHeight="1" x14ac:dyDescent="0.25">
      <c r="A8" s="31">
        <v>3</v>
      </c>
      <c r="B8" s="15" t="s">
        <v>133</v>
      </c>
      <c r="C8" s="2" t="s">
        <v>10</v>
      </c>
      <c r="D8" s="7">
        <v>0</v>
      </c>
      <c r="E8" s="20">
        <v>0.35</v>
      </c>
      <c r="F8" s="8">
        <f t="shared" si="0"/>
        <v>0</v>
      </c>
      <c r="G8" s="32">
        <f t="shared" si="1"/>
        <v>0</v>
      </c>
      <c r="H8" s="45"/>
      <c r="I8" s="45"/>
    </row>
    <row r="9" spans="1:9" ht="12.75" customHeight="1" x14ac:dyDescent="0.25">
      <c r="A9" s="31">
        <v>4</v>
      </c>
      <c r="B9" s="15" t="s">
        <v>134</v>
      </c>
      <c r="C9" s="2" t="s">
        <v>66</v>
      </c>
      <c r="D9" s="7">
        <v>0</v>
      </c>
      <c r="E9" s="20">
        <v>0.42</v>
      </c>
      <c r="F9" s="8">
        <f t="shared" si="0"/>
        <v>0</v>
      </c>
      <c r="G9" s="32">
        <f t="shared" si="1"/>
        <v>0</v>
      </c>
      <c r="H9" s="45"/>
      <c r="I9" s="45"/>
    </row>
    <row r="10" spans="1:9" ht="12.75" customHeight="1" x14ac:dyDescent="0.25">
      <c r="A10" s="31">
        <v>5</v>
      </c>
      <c r="B10" s="15" t="s">
        <v>135</v>
      </c>
      <c r="C10" s="2" t="s">
        <v>67</v>
      </c>
      <c r="D10" s="7">
        <v>0</v>
      </c>
      <c r="E10" s="20">
        <v>0.18</v>
      </c>
      <c r="F10" s="8">
        <f t="shared" si="0"/>
        <v>0</v>
      </c>
      <c r="G10" s="32">
        <f t="shared" si="1"/>
        <v>0</v>
      </c>
      <c r="H10" s="45"/>
      <c r="I10" s="45"/>
    </row>
    <row r="11" spans="1:9" ht="12.75" customHeight="1" x14ac:dyDescent="0.25">
      <c r="A11" s="31">
        <v>6</v>
      </c>
      <c r="B11" s="15" t="s">
        <v>136</v>
      </c>
      <c r="C11" s="2" t="s">
        <v>68</v>
      </c>
      <c r="D11" s="7">
        <v>3.6667000000000001</v>
      </c>
      <c r="E11" s="20">
        <v>0.6</v>
      </c>
      <c r="F11" s="8">
        <f t="shared" si="0"/>
        <v>2.1585727069999998</v>
      </c>
      <c r="G11" s="32">
        <f t="shared" si="1"/>
        <v>12020.15</v>
      </c>
      <c r="H11" s="45">
        <f t="shared" si="2"/>
        <v>3278.1929</v>
      </c>
      <c r="I11" s="45">
        <f t="shared" si="3"/>
        <v>273.18270000000001</v>
      </c>
    </row>
    <row r="12" spans="1:9" ht="12.75" customHeight="1" x14ac:dyDescent="0.25">
      <c r="A12" s="31">
        <v>7</v>
      </c>
      <c r="B12" s="15" t="s">
        <v>137</v>
      </c>
      <c r="C12" s="2" t="s">
        <v>125</v>
      </c>
      <c r="D12" s="7">
        <v>0</v>
      </c>
      <c r="E12" s="20">
        <v>0.06</v>
      </c>
      <c r="F12" s="8">
        <f t="shared" si="0"/>
        <v>0</v>
      </c>
      <c r="G12" s="32">
        <f t="shared" si="1"/>
        <v>0</v>
      </c>
      <c r="H12" s="45"/>
      <c r="I12" s="45"/>
    </row>
    <row r="13" spans="1:9" ht="12.75" customHeight="1" x14ac:dyDescent="0.25">
      <c r="A13" s="31">
        <v>8</v>
      </c>
      <c r="B13" s="15" t="s">
        <v>138</v>
      </c>
      <c r="C13" s="2" t="s">
        <v>126</v>
      </c>
      <c r="D13" s="7">
        <v>0</v>
      </c>
      <c r="E13" s="20">
        <v>0.1</v>
      </c>
      <c r="F13" s="8">
        <f t="shared" si="0"/>
        <v>0</v>
      </c>
      <c r="G13" s="32">
        <f t="shared" si="1"/>
        <v>0</v>
      </c>
      <c r="H13" s="45"/>
      <c r="I13" s="45"/>
    </row>
    <row r="14" spans="1:9" ht="12.75" customHeight="1" x14ac:dyDescent="0.25">
      <c r="A14" s="31">
        <v>9</v>
      </c>
      <c r="B14" s="15" t="s">
        <v>139</v>
      </c>
      <c r="C14" s="2" t="s">
        <v>127</v>
      </c>
      <c r="D14" s="7">
        <v>0</v>
      </c>
      <c r="E14" s="20">
        <v>0.33</v>
      </c>
      <c r="F14" s="8">
        <f t="shared" si="0"/>
        <v>0</v>
      </c>
      <c r="G14" s="32">
        <f t="shared" si="1"/>
        <v>0</v>
      </c>
      <c r="H14" s="45"/>
      <c r="I14" s="45"/>
    </row>
    <row r="15" spans="1:9" ht="12.75" customHeight="1" x14ac:dyDescent="0.25">
      <c r="A15" s="31">
        <v>10</v>
      </c>
      <c r="B15" s="15" t="s">
        <v>140</v>
      </c>
      <c r="C15" s="2" t="s">
        <v>128</v>
      </c>
      <c r="D15" s="7">
        <v>0</v>
      </c>
      <c r="E15" s="20">
        <v>0.25</v>
      </c>
      <c r="F15" s="8">
        <f t="shared" si="0"/>
        <v>0</v>
      </c>
      <c r="G15" s="32">
        <f t="shared" si="1"/>
        <v>0</v>
      </c>
      <c r="H15" s="45"/>
      <c r="I15" s="45"/>
    </row>
    <row r="16" spans="1:9" ht="12.75" customHeight="1" x14ac:dyDescent="0.25">
      <c r="A16" s="31">
        <v>11</v>
      </c>
      <c r="B16" s="15" t="s">
        <v>141</v>
      </c>
      <c r="C16" s="2" t="s">
        <v>129</v>
      </c>
      <c r="D16" s="7">
        <v>0</v>
      </c>
      <c r="E16" s="20">
        <v>0.9</v>
      </c>
      <c r="F16" s="8">
        <f t="shared" si="0"/>
        <v>0</v>
      </c>
      <c r="G16" s="32">
        <f t="shared" si="1"/>
        <v>0</v>
      </c>
      <c r="H16" s="45"/>
      <c r="I16" s="45"/>
    </row>
    <row r="17" spans="1:9" ht="12.75" customHeight="1" x14ac:dyDescent="0.25">
      <c r="A17" s="31">
        <v>12</v>
      </c>
      <c r="B17" s="15" t="s">
        <v>142</v>
      </c>
      <c r="C17" s="2" t="s">
        <v>130</v>
      </c>
      <c r="D17" s="7">
        <v>0</v>
      </c>
      <c r="E17" s="20">
        <v>0.45</v>
      </c>
      <c r="F17" s="8">
        <f t="shared" si="0"/>
        <v>0</v>
      </c>
      <c r="G17" s="32">
        <f t="shared" si="1"/>
        <v>0</v>
      </c>
      <c r="H17" s="45"/>
      <c r="I17" s="45"/>
    </row>
    <row r="18" spans="1:9" s="4" customFormat="1" ht="12.75" customHeight="1" x14ac:dyDescent="0.25">
      <c r="A18" s="87" t="s">
        <v>168</v>
      </c>
      <c r="B18" s="88"/>
      <c r="C18" s="26"/>
      <c r="D18" s="13">
        <f>SUM(D6:D17)</f>
        <v>4107.3474999999999</v>
      </c>
      <c r="E18" s="21" t="s">
        <v>11</v>
      </c>
      <c r="F18" s="9">
        <f>SUM(F6:F17)</f>
        <v>4014.4971785477001</v>
      </c>
      <c r="G18" s="33">
        <f t="shared" ref="G18" si="4">ROUND($D$2*F18,2)</f>
        <v>22354991.289999999</v>
      </c>
      <c r="H18" s="45">
        <f t="shared" si="2"/>
        <v>5442.6832000000004</v>
      </c>
      <c r="I18" s="45">
        <f t="shared" si="3"/>
        <v>453.55689999999998</v>
      </c>
    </row>
    <row r="19" spans="1:9" ht="12.75" customHeight="1" x14ac:dyDescent="0.25">
      <c r="A19" s="31">
        <v>13</v>
      </c>
      <c r="B19" s="15" t="s">
        <v>69</v>
      </c>
      <c r="C19" s="2" t="s">
        <v>12</v>
      </c>
      <c r="D19" s="7">
        <v>0</v>
      </c>
      <c r="E19" s="20">
        <v>0.4</v>
      </c>
      <c r="F19" s="8">
        <f t="shared" ref="F19:F65" si="5">ROUND(D19*E19*$D$3,9)</f>
        <v>0</v>
      </c>
      <c r="G19" s="32">
        <f t="shared" ref="G19:G65" si="6">ROUND($D$2*F19,2)</f>
        <v>0</v>
      </c>
      <c r="H19" s="45"/>
      <c r="I19" s="45"/>
    </row>
    <row r="20" spans="1:9" ht="12.75" customHeight="1" x14ac:dyDescent="0.25">
      <c r="A20" s="31">
        <v>14</v>
      </c>
      <c r="B20" s="15" t="s">
        <v>70</v>
      </c>
      <c r="C20" s="2" t="s">
        <v>13</v>
      </c>
      <c r="D20" s="7">
        <v>0</v>
      </c>
      <c r="E20" s="20">
        <v>0.27</v>
      </c>
      <c r="F20" s="8">
        <f t="shared" si="5"/>
        <v>0</v>
      </c>
      <c r="G20" s="32">
        <f t="shared" si="6"/>
        <v>0</v>
      </c>
      <c r="H20" s="45"/>
      <c r="I20" s="45"/>
    </row>
    <row r="21" spans="1:9" ht="12.75" customHeight="1" x14ac:dyDescent="0.25">
      <c r="A21" s="31">
        <v>15</v>
      </c>
      <c r="B21" s="15" t="s">
        <v>143</v>
      </c>
      <c r="C21" s="2" t="s">
        <v>14</v>
      </c>
      <c r="D21" s="7">
        <v>0</v>
      </c>
      <c r="E21" s="20">
        <v>0.2</v>
      </c>
      <c r="F21" s="8">
        <f t="shared" si="5"/>
        <v>0</v>
      </c>
      <c r="G21" s="32">
        <f t="shared" si="6"/>
        <v>0</v>
      </c>
      <c r="H21" s="45"/>
      <c r="I21" s="45"/>
    </row>
    <row r="22" spans="1:9" ht="12.75" customHeight="1" x14ac:dyDescent="0.25">
      <c r="A22" s="31">
        <v>16</v>
      </c>
      <c r="B22" s="15" t="s">
        <v>99</v>
      </c>
      <c r="C22" s="2" t="s">
        <v>15</v>
      </c>
      <c r="D22" s="7">
        <v>69</v>
      </c>
      <c r="E22" s="20">
        <v>1.4</v>
      </c>
      <c r="F22" s="8">
        <f t="shared" si="5"/>
        <v>94.780103595</v>
      </c>
      <c r="G22" s="32">
        <f t="shared" si="6"/>
        <v>527789.23</v>
      </c>
      <c r="H22" s="45">
        <f t="shared" si="2"/>
        <v>7649.1193000000003</v>
      </c>
      <c r="I22" s="45">
        <f t="shared" si="3"/>
        <v>637.42660000000001</v>
      </c>
    </row>
    <row r="23" spans="1:9" ht="12.75" customHeight="1" x14ac:dyDescent="0.25">
      <c r="A23" s="31">
        <v>17</v>
      </c>
      <c r="B23" s="15" t="s">
        <v>100</v>
      </c>
      <c r="C23" s="2" t="s">
        <v>16</v>
      </c>
      <c r="D23" s="7">
        <v>27</v>
      </c>
      <c r="E23" s="20">
        <v>2.9</v>
      </c>
      <c r="F23" s="8">
        <f t="shared" si="5"/>
        <v>76.824866577999998</v>
      </c>
      <c r="G23" s="32">
        <f t="shared" si="6"/>
        <v>427804.32</v>
      </c>
      <c r="H23" s="45">
        <f t="shared" si="2"/>
        <v>15844.6044</v>
      </c>
      <c r="I23" s="45">
        <f t="shared" si="3"/>
        <v>1320.3837000000001</v>
      </c>
    </row>
    <row r="24" spans="1:9" ht="12.75" customHeight="1" x14ac:dyDescent="0.25">
      <c r="A24" s="31">
        <v>18</v>
      </c>
      <c r="B24" s="15" t="s">
        <v>71</v>
      </c>
      <c r="C24" s="2" t="s">
        <v>17</v>
      </c>
      <c r="D24" s="7">
        <v>14</v>
      </c>
      <c r="E24" s="20">
        <v>3.6</v>
      </c>
      <c r="F24" s="8">
        <f t="shared" si="5"/>
        <v>49.450488831999998</v>
      </c>
      <c r="G24" s="32">
        <f t="shared" si="6"/>
        <v>275368.3</v>
      </c>
      <c r="H24" s="45">
        <f t="shared" si="2"/>
        <v>19669.1643</v>
      </c>
      <c r="I24" s="45">
        <f t="shared" si="3"/>
        <v>1639.097</v>
      </c>
    </row>
    <row r="25" spans="1:9" ht="12.75" customHeight="1" x14ac:dyDescent="0.25">
      <c r="A25" s="31">
        <v>19</v>
      </c>
      <c r="B25" s="15" t="s">
        <v>197</v>
      </c>
      <c r="C25" s="2" t="s">
        <v>18</v>
      </c>
      <c r="D25" s="7">
        <v>49</v>
      </c>
      <c r="E25" s="20">
        <v>9.5</v>
      </c>
      <c r="F25" s="8">
        <f t="shared" si="5"/>
        <v>456.73020935199997</v>
      </c>
      <c r="G25" s="32">
        <f t="shared" si="6"/>
        <v>2543332.1800000002</v>
      </c>
      <c r="H25" s="45">
        <f t="shared" si="2"/>
        <v>51904.738400000002</v>
      </c>
      <c r="I25" s="45">
        <f t="shared" si="3"/>
        <v>4325.3949000000002</v>
      </c>
    </row>
    <row r="26" spans="1:9" ht="12.75" customHeight="1" x14ac:dyDescent="0.25">
      <c r="A26" s="31">
        <v>20</v>
      </c>
      <c r="B26" s="15" t="s">
        <v>191</v>
      </c>
      <c r="C26" s="2" t="s">
        <v>19</v>
      </c>
      <c r="D26" s="7">
        <v>74</v>
      </c>
      <c r="E26" s="20">
        <v>0.8</v>
      </c>
      <c r="F26" s="8">
        <f t="shared" si="5"/>
        <v>58.084701168000002</v>
      </c>
      <c r="G26" s="32">
        <f t="shared" si="6"/>
        <v>323448.46999999997</v>
      </c>
      <c r="H26" s="45">
        <f t="shared" si="2"/>
        <v>4370.9252999999999</v>
      </c>
      <c r="I26" s="45">
        <f t="shared" si="3"/>
        <v>364.24380000000002</v>
      </c>
    </row>
    <row r="27" spans="1:9" ht="12.75" customHeight="1" x14ac:dyDescent="0.25">
      <c r="A27" s="31">
        <v>21</v>
      </c>
      <c r="B27" s="15" t="s">
        <v>145</v>
      </c>
      <c r="C27" s="2" t="s">
        <v>20</v>
      </c>
      <c r="D27" s="7">
        <v>0</v>
      </c>
      <c r="E27" s="20">
        <v>8.2000000000000003E-2</v>
      </c>
      <c r="F27" s="8">
        <f t="shared" si="5"/>
        <v>0</v>
      </c>
      <c r="G27" s="32">
        <f t="shared" si="6"/>
        <v>0</v>
      </c>
      <c r="H27" s="45"/>
      <c r="I27" s="45"/>
    </row>
    <row r="28" spans="1:9" ht="12.75" customHeight="1" x14ac:dyDescent="0.25">
      <c r="A28" s="31">
        <v>22</v>
      </c>
      <c r="B28" s="15" t="s">
        <v>72</v>
      </c>
      <c r="C28" s="2" t="s">
        <v>21</v>
      </c>
      <c r="D28" s="7">
        <v>0</v>
      </c>
      <c r="E28" s="20">
        <v>0.12</v>
      </c>
      <c r="F28" s="8">
        <f t="shared" si="5"/>
        <v>0</v>
      </c>
      <c r="G28" s="32">
        <f t="shared" si="6"/>
        <v>0</v>
      </c>
      <c r="H28" s="45"/>
      <c r="I28" s="45"/>
    </row>
    <row r="29" spans="1:9" ht="12.75" customHeight="1" x14ac:dyDescent="0.25">
      <c r="A29" s="31">
        <v>23</v>
      </c>
      <c r="B29" s="15" t="s">
        <v>170</v>
      </c>
      <c r="C29" s="2" t="s">
        <v>22</v>
      </c>
      <c r="D29" s="7">
        <v>0</v>
      </c>
      <c r="E29" s="20">
        <v>0.16500000000000001</v>
      </c>
      <c r="F29" s="8">
        <f t="shared" si="5"/>
        <v>0</v>
      </c>
      <c r="G29" s="32">
        <f t="shared" si="6"/>
        <v>0</v>
      </c>
      <c r="H29" s="45"/>
      <c r="I29" s="45"/>
    </row>
    <row r="30" spans="1:9" ht="12.75" customHeight="1" x14ac:dyDescent="0.25">
      <c r="A30" s="31">
        <v>24</v>
      </c>
      <c r="B30" s="15" t="s">
        <v>196</v>
      </c>
      <c r="C30" s="2" t="s">
        <v>23</v>
      </c>
      <c r="D30" s="7">
        <v>0</v>
      </c>
      <c r="E30" s="20">
        <v>0.23</v>
      </c>
      <c r="F30" s="8">
        <f t="shared" si="5"/>
        <v>0</v>
      </c>
      <c r="G30" s="32">
        <f t="shared" si="6"/>
        <v>0</v>
      </c>
      <c r="H30" s="45"/>
      <c r="I30" s="45"/>
    </row>
    <row r="31" spans="1:9" ht="12.75" customHeight="1" x14ac:dyDescent="0.25">
      <c r="A31" s="31">
        <v>25</v>
      </c>
      <c r="B31" s="15" t="s">
        <v>171</v>
      </c>
      <c r="C31" s="2" t="s">
        <v>24</v>
      </c>
      <c r="D31" s="7">
        <v>0</v>
      </c>
      <c r="E31" s="20">
        <v>0.4</v>
      </c>
      <c r="F31" s="8">
        <f t="shared" si="5"/>
        <v>0</v>
      </c>
      <c r="G31" s="32">
        <f t="shared" si="6"/>
        <v>0</v>
      </c>
      <c r="H31" s="45"/>
      <c r="I31" s="45"/>
    </row>
    <row r="32" spans="1:9" ht="12.75" customHeight="1" x14ac:dyDescent="0.25">
      <c r="A32" s="31">
        <v>26</v>
      </c>
      <c r="B32" s="15" t="s">
        <v>172</v>
      </c>
      <c r="C32" s="2" t="s">
        <v>25</v>
      </c>
      <c r="D32" s="7">
        <v>0</v>
      </c>
      <c r="E32" s="20">
        <v>0.35</v>
      </c>
      <c r="F32" s="8">
        <f t="shared" si="5"/>
        <v>0</v>
      </c>
      <c r="G32" s="32">
        <f t="shared" si="6"/>
        <v>0</v>
      </c>
      <c r="H32" s="45"/>
      <c r="I32" s="45"/>
    </row>
    <row r="33" spans="1:9" ht="12.75" customHeight="1" x14ac:dyDescent="0.25">
      <c r="A33" s="31">
        <v>27</v>
      </c>
      <c r="B33" s="15" t="s">
        <v>173</v>
      </c>
      <c r="C33" s="2" t="s">
        <v>26</v>
      </c>
      <c r="D33" s="7">
        <v>0</v>
      </c>
      <c r="E33" s="20">
        <v>0.28999999999999998</v>
      </c>
      <c r="F33" s="8">
        <f t="shared" si="5"/>
        <v>0</v>
      </c>
      <c r="G33" s="32">
        <f t="shared" si="6"/>
        <v>0</v>
      </c>
      <c r="H33" s="45"/>
      <c r="I33" s="45"/>
    </row>
    <row r="34" spans="1:9" ht="12.75" customHeight="1" x14ac:dyDescent="0.25">
      <c r="A34" s="31">
        <v>28</v>
      </c>
      <c r="B34" s="15" t="s">
        <v>174</v>
      </c>
      <c r="C34" s="2" t="s">
        <v>27</v>
      </c>
      <c r="D34" s="7">
        <v>0</v>
      </c>
      <c r="E34" s="20">
        <v>0.23</v>
      </c>
      <c r="F34" s="8">
        <f t="shared" si="5"/>
        <v>0</v>
      </c>
      <c r="G34" s="32">
        <f t="shared" si="6"/>
        <v>0</v>
      </c>
      <c r="H34" s="45"/>
      <c r="I34" s="45"/>
    </row>
    <row r="35" spans="1:9" ht="12.75" customHeight="1" x14ac:dyDescent="0.25">
      <c r="A35" s="31">
        <v>29</v>
      </c>
      <c r="B35" s="15" t="s">
        <v>146</v>
      </c>
      <c r="C35" s="2" t="s">
        <v>28</v>
      </c>
      <c r="D35" s="7">
        <v>0</v>
      </c>
      <c r="E35" s="20">
        <v>0.1</v>
      </c>
      <c r="F35" s="8">
        <f t="shared" si="5"/>
        <v>0</v>
      </c>
      <c r="G35" s="32">
        <f t="shared" si="6"/>
        <v>0</v>
      </c>
      <c r="H35" s="45"/>
      <c r="I35" s="45"/>
    </row>
    <row r="36" spans="1:9" ht="12.75" customHeight="1" x14ac:dyDescent="0.25">
      <c r="A36" s="31">
        <v>30</v>
      </c>
      <c r="B36" s="15" t="s">
        <v>175</v>
      </c>
      <c r="C36" s="2" t="s">
        <v>29</v>
      </c>
      <c r="D36" s="7">
        <v>0</v>
      </c>
      <c r="E36" s="20">
        <v>0.08</v>
      </c>
      <c r="F36" s="8">
        <f>ROUND(D36*E36*$D$3,9)</f>
        <v>0</v>
      </c>
      <c r="G36" s="32">
        <f>ROUND($D$2*F36,2)</f>
        <v>0</v>
      </c>
      <c r="H36" s="45"/>
      <c r="I36" s="45"/>
    </row>
    <row r="37" spans="1:9" ht="12.75" customHeight="1" x14ac:dyDescent="0.25">
      <c r="A37" s="31">
        <v>31</v>
      </c>
      <c r="B37" s="15" t="s">
        <v>176</v>
      </c>
      <c r="C37" s="2" t="s">
        <v>30</v>
      </c>
      <c r="D37" s="7">
        <v>0</v>
      </c>
      <c r="E37" s="20">
        <v>0.2</v>
      </c>
      <c r="F37" s="8">
        <f>ROUND(D37*E37*$D$3,9)</f>
        <v>0</v>
      </c>
      <c r="G37" s="32">
        <f>ROUND($D$2*F37,2)</f>
        <v>0</v>
      </c>
      <c r="H37" s="45"/>
      <c r="I37" s="45"/>
    </row>
    <row r="38" spans="1:9" ht="12.75" customHeight="1" x14ac:dyDescent="0.25">
      <c r="A38" s="31">
        <v>32</v>
      </c>
      <c r="B38" s="15" t="s">
        <v>177</v>
      </c>
      <c r="C38" s="2" t="s">
        <v>32</v>
      </c>
      <c r="D38" s="7">
        <v>0</v>
      </c>
      <c r="E38" s="20">
        <v>0.08</v>
      </c>
      <c r="F38" s="8">
        <f>ROUND(D38*E38*$D$3,9)</f>
        <v>0</v>
      </c>
      <c r="G38" s="32">
        <f>ROUND($D$2*F38,2)</f>
        <v>0</v>
      </c>
      <c r="H38" s="45"/>
      <c r="I38" s="45"/>
    </row>
    <row r="39" spans="1:9" ht="12.75" customHeight="1" x14ac:dyDescent="0.25">
      <c r="A39" s="31">
        <v>33</v>
      </c>
      <c r="B39" s="34" t="s">
        <v>178</v>
      </c>
      <c r="C39" s="2" t="s">
        <v>33</v>
      </c>
      <c r="D39" s="7">
        <v>0</v>
      </c>
      <c r="E39" s="20">
        <v>0.05</v>
      </c>
      <c r="F39" s="8">
        <f>ROUND(D39*E39*$D$3,9)</f>
        <v>0</v>
      </c>
      <c r="G39" s="32">
        <f>ROUND($D$2*F39,2)</f>
        <v>0</v>
      </c>
    </row>
    <row r="40" spans="1:9" ht="36.75" customHeight="1" x14ac:dyDescent="0.25">
      <c r="A40" s="31">
        <v>34</v>
      </c>
      <c r="B40" s="15" t="s">
        <v>147</v>
      </c>
      <c r="C40" s="2" t="s">
        <v>34</v>
      </c>
      <c r="D40" s="7">
        <v>0</v>
      </c>
      <c r="E40" s="20">
        <v>0.2</v>
      </c>
      <c r="F40" s="8">
        <f t="shared" si="5"/>
        <v>0</v>
      </c>
      <c r="G40" s="32">
        <f t="shared" si="6"/>
        <v>0</v>
      </c>
      <c r="H40" s="45"/>
      <c r="I40" s="45"/>
    </row>
    <row r="41" spans="1:9" ht="36.75" customHeight="1" x14ac:dyDescent="0.25">
      <c r="A41" s="31">
        <v>35</v>
      </c>
      <c r="B41" s="15" t="s">
        <v>148</v>
      </c>
      <c r="C41" s="2" t="s">
        <v>35</v>
      </c>
      <c r="D41" s="7">
        <v>0</v>
      </c>
      <c r="E41" s="20">
        <v>1</v>
      </c>
      <c r="F41" s="8">
        <f t="shared" si="5"/>
        <v>0</v>
      </c>
      <c r="G41" s="32">
        <f t="shared" si="6"/>
        <v>0</v>
      </c>
      <c r="H41" s="45"/>
      <c r="I41" s="45"/>
    </row>
    <row r="42" spans="1:9" ht="36.75" customHeight="1" x14ac:dyDescent="0.25">
      <c r="A42" s="31">
        <v>36</v>
      </c>
      <c r="B42" s="15" t="s">
        <v>149</v>
      </c>
      <c r="C42" s="2" t="s">
        <v>36</v>
      </c>
      <c r="D42" s="7">
        <v>10</v>
      </c>
      <c r="E42" s="20">
        <v>1.3</v>
      </c>
      <c r="F42" s="8">
        <f t="shared" si="5"/>
        <v>12.755086405</v>
      </c>
      <c r="G42" s="32">
        <f t="shared" si="6"/>
        <v>71027.539999999994</v>
      </c>
      <c r="H42" s="45">
        <f t="shared" si="2"/>
        <v>7102.7539999999999</v>
      </c>
      <c r="I42" s="45">
        <f t="shared" si="3"/>
        <v>591.89620000000002</v>
      </c>
    </row>
    <row r="43" spans="1:9" ht="24" customHeight="1" x14ac:dyDescent="0.25">
      <c r="A43" s="31">
        <v>37</v>
      </c>
      <c r="B43" s="15" t="s">
        <v>179</v>
      </c>
      <c r="C43" s="2" t="s">
        <v>37</v>
      </c>
      <c r="D43" s="7">
        <v>0</v>
      </c>
      <c r="E43" s="20">
        <v>0.6</v>
      </c>
      <c r="F43" s="8">
        <f t="shared" si="5"/>
        <v>0</v>
      </c>
      <c r="G43" s="32">
        <f t="shared" si="6"/>
        <v>0</v>
      </c>
      <c r="H43" s="45"/>
      <c r="I43" s="45"/>
    </row>
    <row r="44" spans="1:9" ht="12.75" customHeight="1" x14ac:dyDescent="0.25">
      <c r="A44" s="31">
        <v>38</v>
      </c>
      <c r="B44" s="15" t="s">
        <v>73</v>
      </c>
      <c r="C44" s="2" t="s">
        <v>38</v>
      </c>
      <c r="D44" s="7">
        <v>0</v>
      </c>
      <c r="E44" s="20">
        <v>0.2</v>
      </c>
      <c r="F44" s="8">
        <f t="shared" si="5"/>
        <v>0</v>
      </c>
      <c r="G44" s="32">
        <f t="shared" si="6"/>
        <v>0</v>
      </c>
      <c r="H44" s="45"/>
      <c r="I44" s="45"/>
    </row>
    <row r="45" spans="1:9" ht="12.75" customHeight="1" x14ac:dyDescent="0.25">
      <c r="A45" s="31">
        <v>39</v>
      </c>
      <c r="B45" s="15" t="s">
        <v>74</v>
      </c>
      <c r="C45" s="2" t="s">
        <v>39</v>
      </c>
      <c r="D45" s="7">
        <v>0</v>
      </c>
      <c r="E45" s="20">
        <v>1</v>
      </c>
      <c r="F45" s="8">
        <f t="shared" si="5"/>
        <v>0</v>
      </c>
      <c r="G45" s="32">
        <f t="shared" si="6"/>
        <v>0</v>
      </c>
      <c r="H45" s="45"/>
      <c r="I45" s="45"/>
    </row>
    <row r="46" spans="1:9" ht="12.75" customHeight="1" x14ac:dyDescent="0.25">
      <c r="A46" s="31">
        <v>40</v>
      </c>
      <c r="B46" s="15" t="s">
        <v>121</v>
      </c>
      <c r="C46" s="2" t="s">
        <v>40</v>
      </c>
      <c r="D46" s="7">
        <v>0</v>
      </c>
      <c r="E46" s="20">
        <v>0.85</v>
      </c>
      <c r="F46" s="8">
        <f t="shared" si="5"/>
        <v>0</v>
      </c>
      <c r="G46" s="32">
        <f t="shared" si="6"/>
        <v>0</v>
      </c>
      <c r="H46" s="45"/>
      <c r="I46" s="45"/>
    </row>
    <row r="47" spans="1:9" ht="12.75" customHeight="1" x14ac:dyDescent="0.25">
      <c r="A47" s="31">
        <v>41</v>
      </c>
      <c r="B47" s="15" t="s">
        <v>101</v>
      </c>
      <c r="C47" s="2" t="s">
        <v>41</v>
      </c>
      <c r="D47" s="7">
        <v>0</v>
      </c>
      <c r="E47" s="20">
        <v>0.85</v>
      </c>
      <c r="F47" s="8">
        <f t="shared" si="5"/>
        <v>0</v>
      </c>
      <c r="G47" s="32">
        <f t="shared" si="6"/>
        <v>0</v>
      </c>
      <c r="H47" s="45"/>
      <c r="I47" s="45"/>
    </row>
    <row r="48" spans="1:9" ht="12.75" customHeight="1" x14ac:dyDescent="0.25">
      <c r="A48" s="31">
        <v>42</v>
      </c>
      <c r="B48" s="15" t="s">
        <v>75</v>
      </c>
      <c r="C48" s="2" t="s">
        <v>42</v>
      </c>
      <c r="D48" s="7">
        <v>0</v>
      </c>
      <c r="E48" s="20">
        <v>1.5</v>
      </c>
      <c r="F48" s="8">
        <f t="shared" si="5"/>
        <v>0</v>
      </c>
      <c r="G48" s="32">
        <f t="shared" si="6"/>
        <v>0</v>
      </c>
      <c r="H48" s="45"/>
      <c r="I48" s="45"/>
    </row>
    <row r="49" spans="1:9" ht="12.75" customHeight="1" x14ac:dyDescent="0.25">
      <c r="A49" s="31">
        <v>43</v>
      </c>
      <c r="B49" s="15" t="s">
        <v>76</v>
      </c>
      <c r="C49" s="2" t="s">
        <v>43</v>
      </c>
      <c r="D49" s="7">
        <v>0</v>
      </c>
      <c r="E49" s="20">
        <v>2.0099999999999998</v>
      </c>
      <c r="F49" s="8">
        <f t="shared" si="5"/>
        <v>0</v>
      </c>
      <c r="G49" s="32">
        <f t="shared" si="6"/>
        <v>0</v>
      </c>
      <c r="H49" s="45"/>
      <c r="I49" s="45"/>
    </row>
    <row r="50" spans="1:9" ht="12.75" customHeight="1" x14ac:dyDescent="0.25">
      <c r="A50" s="31">
        <v>44</v>
      </c>
      <c r="B50" s="15" t="s">
        <v>77</v>
      </c>
      <c r="C50" s="2" t="s">
        <v>44</v>
      </c>
      <c r="D50" s="7">
        <v>0</v>
      </c>
      <c r="E50" s="20">
        <v>3.36</v>
      </c>
      <c r="F50" s="8">
        <f t="shared" si="5"/>
        <v>0</v>
      </c>
      <c r="G50" s="32">
        <f t="shared" si="6"/>
        <v>0</v>
      </c>
      <c r="H50" s="45"/>
      <c r="I50" s="45"/>
    </row>
    <row r="51" spans="1:9" ht="12.75" customHeight="1" x14ac:dyDescent="0.25">
      <c r="A51" s="31">
        <v>45</v>
      </c>
      <c r="B51" s="15" t="s">
        <v>31</v>
      </c>
      <c r="C51" s="2" t="s">
        <v>45</v>
      </c>
      <c r="D51" s="7">
        <v>0</v>
      </c>
      <c r="E51" s="20">
        <v>0.92</v>
      </c>
      <c r="F51" s="8">
        <f t="shared" si="5"/>
        <v>0</v>
      </c>
      <c r="G51" s="32">
        <f t="shared" si="6"/>
        <v>0</v>
      </c>
      <c r="H51" s="45"/>
      <c r="I51" s="45"/>
    </row>
    <row r="52" spans="1:9" ht="12.75" customHeight="1" x14ac:dyDescent="0.25">
      <c r="A52" s="31">
        <v>46</v>
      </c>
      <c r="B52" s="15" t="s">
        <v>102</v>
      </c>
      <c r="C52" s="2" t="s">
        <v>46</v>
      </c>
      <c r="D52" s="7">
        <v>0</v>
      </c>
      <c r="E52" s="20">
        <v>1.35</v>
      </c>
      <c r="F52" s="8">
        <f t="shared" si="5"/>
        <v>0</v>
      </c>
      <c r="G52" s="32">
        <f t="shared" si="6"/>
        <v>0</v>
      </c>
      <c r="H52" s="45"/>
      <c r="I52" s="45"/>
    </row>
    <row r="53" spans="1:9" ht="12.75" customHeight="1" x14ac:dyDescent="0.25">
      <c r="A53" s="31">
        <v>47</v>
      </c>
      <c r="B53" s="15" t="s">
        <v>144</v>
      </c>
      <c r="C53" s="2" t="s">
        <v>47</v>
      </c>
      <c r="D53" s="7">
        <v>16.14</v>
      </c>
      <c r="E53" s="20">
        <v>1</v>
      </c>
      <c r="F53" s="8">
        <f t="shared" si="5"/>
        <v>15.835930352</v>
      </c>
      <c r="G53" s="32">
        <f t="shared" si="6"/>
        <v>88183.42</v>
      </c>
      <c r="H53" s="45">
        <f t="shared" si="2"/>
        <v>5463.6567999999997</v>
      </c>
      <c r="I53" s="45">
        <f t="shared" si="3"/>
        <v>455.30470000000003</v>
      </c>
    </row>
    <row r="54" spans="1:9" ht="12.75" customHeight="1" x14ac:dyDescent="0.25">
      <c r="A54" s="31">
        <v>48</v>
      </c>
      <c r="B54" s="15" t="s">
        <v>180</v>
      </c>
      <c r="C54" s="2" t="s">
        <v>48</v>
      </c>
      <c r="D54" s="7">
        <v>0</v>
      </c>
      <c r="E54" s="20">
        <v>1</v>
      </c>
      <c r="F54" s="8">
        <f t="shared" si="5"/>
        <v>0</v>
      </c>
      <c r="G54" s="32">
        <f t="shared" si="6"/>
        <v>0</v>
      </c>
      <c r="H54" s="45"/>
      <c r="I54" s="45"/>
    </row>
    <row r="55" spans="1:9" ht="12.75" customHeight="1" x14ac:dyDescent="0.25">
      <c r="A55" s="31">
        <v>49</v>
      </c>
      <c r="B55" s="15" t="s">
        <v>181</v>
      </c>
      <c r="C55" s="2" t="s">
        <v>49</v>
      </c>
      <c r="D55" s="7">
        <v>0</v>
      </c>
      <c r="E55" s="20">
        <v>1.84</v>
      </c>
      <c r="F55" s="8">
        <f t="shared" si="5"/>
        <v>0</v>
      </c>
      <c r="G55" s="32">
        <f t="shared" si="6"/>
        <v>0</v>
      </c>
      <c r="H55" s="45"/>
      <c r="I55" s="45"/>
    </row>
    <row r="56" spans="1:9" ht="12.75" customHeight="1" x14ac:dyDescent="0.25">
      <c r="A56" s="31">
        <v>50</v>
      </c>
      <c r="B56" s="15" t="s">
        <v>78</v>
      </c>
      <c r="C56" s="2" t="s">
        <v>50</v>
      </c>
      <c r="D56" s="7">
        <v>13</v>
      </c>
      <c r="E56" s="20">
        <v>0.6</v>
      </c>
      <c r="F56" s="8">
        <f t="shared" si="5"/>
        <v>7.6530518430000001</v>
      </c>
      <c r="G56" s="32">
        <f t="shared" si="6"/>
        <v>42616.52</v>
      </c>
      <c r="H56" s="45">
        <f t="shared" si="2"/>
        <v>3278.1938</v>
      </c>
      <c r="I56" s="45">
        <f t="shared" si="3"/>
        <v>273.18279999999999</v>
      </c>
    </row>
    <row r="57" spans="1:9" ht="12.75" customHeight="1" x14ac:dyDescent="0.25">
      <c r="A57" s="31">
        <v>51</v>
      </c>
      <c r="B57" s="15" t="s">
        <v>122</v>
      </c>
      <c r="C57" s="2" t="s">
        <v>51</v>
      </c>
      <c r="D57" s="7">
        <v>0</v>
      </c>
      <c r="E57" s="20">
        <v>0.17</v>
      </c>
      <c r="F57" s="8">
        <f t="shared" si="5"/>
        <v>0</v>
      </c>
      <c r="G57" s="32">
        <f t="shared" si="6"/>
        <v>0</v>
      </c>
      <c r="H57" s="45"/>
      <c r="I57" s="45"/>
    </row>
    <row r="58" spans="1:9" ht="12.75" customHeight="1" x14ac:dyDescent="0.25">
      <c r="A58" s="31">
        <v>52</v>
      </c>
      <c r="B58" s="15" t="s">
        <v>79</v>
      </c>
      <c r="C58" s="2" t="s">
        <v>52</v>
      </c>
      <c r="D58" s="7">
        <v>264.67989999999998</v>
      </c>
      <c r="E58" s="20">
        <v>0.04</v>
      </c>
      <c r="F58" s="8">
        <f t="shared" si="5"/>
        <v>10.387738444</v>
      </c>
      <c r="G58" s="32">
        <f t="shared" si="6"/>
        <v>57844.800000000003</v>
      </c>
      <c r="H58" s="45">
        <f t="shared" si="2"/>
        <v>218.5463</v>
      </c>
      <c r="I58" s="45">
        <f t="shared" si="3"/>
        <v>18.212199999999999</v>
      </c>
    </row>
    <row r="59" spans="1:9" s="4" customFormat="1" ht="12.75" customHeight="1" x14ac:dyDescent="0.25">
      <c r="A59" s="31">
        <v>53</v>
      </c>
      <c r="B59" s="15" t="s">
        <v>182</v>
      </c>
      <c r="C59" s="2" t="s">
        <v>53</v>
      </c>
      <c r="D59" s="7">
        <v>0</v>
      </c>
      <c r="E59" s="20">
        <v>3</v>
      </c>
      <c r="F59" s="8">
        <f t="shared" si="5"/>
        <v>0</v>
      </c>
      <c r="G59" s="32">
        <f t="shared" si="6"/>
        <v>0</v>
      </c>
      <c r="H59" s="45"/>
      <c r="I59" s="45"/>
    </row>
    <row r="60" spans="1:9" ht="12.75" customHeight="1" x14ac:dyDescent="0.25">
      <c r="A60" s="31">
        <v>54</v>
      </c>
      <c r="B60" s="15" t="s">
        <v>103</v>
      </c>
      <c r="C60" s="2" t="s">
        <v>54</v>
      </c>
      <c r="D60" s="7">
        <v>0</v>
      </c>
      <c r="E60" s="20">
        <v>0.51</v>
      </c>
      <c r="F60" s="8">
        <f t="shared" si="5"/>
        <v>0</v>
      </c>
      <c r="G60" s="32">
        <f t="shared" si="6"/>
        <v>0</v>
      </c>
      <c r="H60" s="45"/>
      <c r="I60" s="45"/>
    </row>
    <row r="61" spans="1:9" ht="12.75" customHeight="1" x14ac:dyDescent="0.25">
      <c r="A61" s="31">
        <v>55</v>
      </c>
      <c r="B61" s="15" t="s">
        <v>93</v>
      </c>
      <c r="C61" s="2" t="s">
        <v>55</v>
      </c>
      <c r="D61" s="7">
        <v>1110</v>
      </c>
      <c r="E61" s="20">
        <v>6.5000000000000002E-2</v>
      </c>
      <c r="F61" s="8">
        <f t="shared" si="5"/>
        <v>70.790729548000002</v>
      </c>
      <c r="G61" s="32">
        <f t="shared" si="6"/>
        <v>394202.83</v>
      </c>
      <c r="H61" s="45">
        <f t="shared" si="2"/>
        <v>355.1377</v>
      </c>
      <c r="I61" s="45">
        <f t="shared" si="3"/>
        <v>29.594799999999999</v>
      </c>
    </row>
    <row r="62" spans="1:9" ht="12.75" customHeight="1" x14ac:dyDescent="0.25">
      <c r="A62" s="31">
        <v>56</v>
      </c>
      <c r="B62" s="17" t="s">
        <v>80</v>
      </c>
      <c r="C62" s="2" t="s">
        <v>56</v>
      </c>
      <c r="D62" s="7">
        <v>7</v>
      </c>
      <c r="E62" s="20">
        <v>1.5</v>
      </c>
      <c r="F62" s="8">
        <f t="shared" si="5"/>
        <v>10.302185173</v>
      </c>
      <c r="G62" s="32">
        <f t="shared" si="6"/>
        <v>57368.39</v>
      </c>
      <c r="H62" s="45">
        <f t="shared" si="2"/>
        <v>8195.4843000000001</v>
      </c>
      <c r="I62" s="45">
        <f t="shared" si="3"/>
        <v>682.95699999999999</v>
      </c>
    </row>
    <row r="63" spans="1:9" ht="12.75" customHeight="1" x14ac:dyDescent="0.25">
      <c r="A63" s="31">
        <v>57</v>
      </c>
      <c r="B63" s="17" t="s">
        <v>104</v>
      </c>
      <c r="C63" s="2" t="s">
        <v>57</v>
      </c>
      <c r="D63" s="7">
        <v>0</v>
      </c>
      <c r="E63" s="20">
        <v>0.3</v>
      </c>
      <c r="F63" s="8">
        <f t="shared" si="5"/>
        <v>0</v>
      </c>
      <c r="G63" s="32">
        <f t="shared" si="6"/>
        <v>0</v>
      </c>
      <c r="H63" s="45"/>
      <c r="I63" s="45"/>
    </row>
    <row r="64" spans="1:9" ht="12.75" customHeight="1" x14ac:dyDescent="0.25">
      <c r="A64" s="31">
        <v>58</v>
      </c>
      <c r="B64" s="17" t="s">
        <v>183</v>
      </c>
      <c r="C64" s="2" t="s">
        <v>83</v>
      </c>
      <c r="D64" s="7">
        <v>4192</v>
      </c>
      <c r="E64" s="20">
        <v>2.5000000000000001E-2</v>
      </c>
      <c r="F64" s="8">
        <f t="shared" si="5"/>
        <v>102.825619635</v>
      </c>
      <c r="G64" s="32">
        <f t="shared" si="6"/>
        <v>572591.22</v>
      </c>
      <c r="H64" s="45">
        <f t="shared" si="2"/>
        <v>136.59139999999999</v>
      </c>
      <c r="I64" s="45">
        <f t="shared" si="3"/>
        <v>11.3826</v>
      </c>
    </row>
    <row r="65" spans="1:9" ht="12.75" customHeight="1" x14ac:dyDescent="0.25">
      <c r="A65" s="31">
        <v>59</v>
      </c>
      <c r="B65" s="17" t="s">
        <v>184</v>
      </c>
      <c r="C65" s="2" t="s">
        <v>84</v>
      </c>
      <c r="D65" s="7">
        <v>0</v>
      </c>
      <c r="E65" s="20">
        <v>1.2E-2</v>
      </c>
      <c r="F65" s="8">
        <f t="shared" si="5"/>
        <v>0</v>
      </c>
      <c r="G65" s="32">
        <f t="shared" si="6"/>
        <v>0</v>
      </c>
      <c r="H65" s="45"/>
      <c r="I65" s="45"/>
    </row>
    <row r="66" spans="1:9" ht="12.75" customHeight="1" x14ac:dyDescent="0.25">
      <c r="A66" s="89" t="s">
        <v>193</v>
      </c>
      <c r="B66" s="90"/>
      <c r="C66" s="10" t="s">
        <v>11</v>
      </c>
      <c r="D66" s="10" t="s">
        <v>11</v>
      </c>
      <c r="E66" s="22" t="s">
        <v>11</v>
      </c>
      <c r="F66" s="9">
        <f>SUM(F19:F65)</f>
        <v>966.42071092499998</v>
      </c>
      <c r="G66" s="33">
        <f>SUM(G19:G65)</f>
        <v>5381577.2199999988</v>
      </c>
      <c r="H66" s="45"/>
      <c r="I66" s="45"/>
    </row>
    <row r="67" spans="1:9" ht="12.75" customHeight="1" x14ac:dyDescent="0.25">
      <c r="A67" s="91" t="s">
        <v>81</v>
      </c>
      <c r="B67" s="92"/>
      <c r="C67" s="92"/>
      <c r="D67" s="92"/>
      <c r="E67" s="92"/>
      <c r="F67" s="92"/>
      <c r="G67" s="93"/>
      <c r="H67" s="45"/>
      <c r="I67" s="45"/>
    </row>
    <row r="68" spans="1:9" ht="12.75" customHeight="1" x14ac:dyDescent="0.25">
      <c r="A68" s="35">
        <v>60</v>
      </c>
      <c r="B68" s="15" t="s">
        <v>105</v>
      </c>
      <c r="C68" s="2" t="s">
        <v>85</v>
      </c>
      <c r="D68" s="7">
        <v>319</v>
      </c>
      <c r="E68" s="20">
        <v>0.75</v>
      </c>
      <c r="F68" s="8">
        <f t="shared" ref="F68:F89" si="7">D68*E68*$D$3</f>
        <v>234.74264787847503</v>
      </c>
      <c r="G68" s="32">
        <f t="shared" ref="G68:G90" si="8">ROUND($D$2*F68,2)</f>
        <v>1307179.8600000001</v>
      </c>
      <c r="H68" s="45">
        <f t="shared" si="2"/>
        <v>4097.7425000000003</v>
      </c>
      <c r="I68" s="45">
        <f t="shared" si="3"/>
        <v>341.4785</v>
      </c>
    </row>
    <row r="69" spans="1:9" ht="12.75" customHeight="1" x14ac:dyDescent="0.25">
      <c r="A69" s="31">
        <v>61</v>
      </c>
      <c r="B69" s="15" t="s">
        <v>190</v>
      </c>
      <c r="C69" s="2" t="s">
        <v>86</v>
      </c>
      <c r="D69" s="7">
        <v>106</v>
      </c>
      <c r="E69" s="20">
        <v>0.66</v>
      </c>
      <c r="F69" s="8">
        <f t="shared" si="7"/>
        <v>68.641988069292012</v>
      </c>
      <c r="G69" s="32">
        <f t="shared" si="8"/>
        <v>382237.42</v>
      </c>
      <c r="H69" s="45">
        <f t="shared" si="2"/>
        <v>3606.0133999999998</v>
      </c>
      <c r="I69" s="45">
        <f t="shared" si="3"/>
        <v>300.50110000000001</v>
      </c>
    </row>
    <row r="70" spans="1:9" ht="12.75" customHeight="1" x14ac:dyDescent="0.25">
      <c r="A70" s="31">
        <v>62</v>
      </c>
      <c r="B70" s="15" t="s">
        <v>156</v>
      </c>
      <c r="C70" s="2" t="s">
        <v>90</v>
      </c>
      <c r="D70" s="7">
        <v>0</v>
      </c>
      <c r="E70" s="20">
        <v>0.15</v>
      </c>
      <c r="F70" s="8">
        <f t="shared" si="7"/>
        <v>0</v>
      </c>
      <c r="G70" s="32">
        <f t="shared" si="8"/>
        <v>0</v>
      </c>
      <c r="H70" s="45"/>
      <c r="I70" s="45"/>
    </row>
    <row r="71" spans="1:9" ht="12.75" customHeight="1" x14ac:dyDescent="0.25">
      <c r="A71" s="35">
        <v>63</v>
      </c>
      <c r="B71" s="15" t="s">
        <v>157</v>
      </c>
      <c r="C71" s="2" t="s">
        <v>113</v>
      </c>
      <c r="D71" s="7">
        <v>0</v>
      </c>
      <c r="E71" s="20">
        <v>2.84</v>
      </c>
      <c r="F71" s="8">
        <f t="shared" si="7"/>
        <v>0</v>
      </c>
      <c r="G71" s="32">
        <f t="shared" si="8"/>
        <v>0</v>
      </c>
      <c r="H71" s="45"/>
      <c r="I71" s="45"/>
    </row>
    <row r="72" spans="1:9" ht="12.75" customHeight="1" x14ac:dyDescent="0.25">
      <c r="A72" s="31">
        <v>64</v>
      </c>
      <c r="B72" s="15" t="s">
        <v>158</v>
      </c>
      <c r="C72" s="2" t="s">
        <v>114</v>
      </c>
      <c r="D72" s="7">
        <v>0</v>
      </c>
      <c r="E72" s="20">
        <v>1.5</v>
      </c>
      <c r="F72" s="8">
        <f t="shared" si="7"/>
        <v>0</v>
      </c>
      <c r="G72" s="32">
        <f t="shared" si="8"/>
        <v>0</v>
      </c>
      <c r="H72" s="45"/>
      <c r="I72" s="45"/>
    </row>
    <row r="73" spans="1:9" ht="12.75" customHeight="1" x14ac:dyDescent="0.25">
      <c r="A73" s="31">
        <v>65</v>
      </c>
      <c r="B73" s="15" t="s">
        <v>159</v>
      </c>
      <c r="C73" s="2" t="s">
        <v>115</v>
      </c>
      <c r="D73" s="7">
        <v>0</v>
      </c>
      <c r="E73" s="20">
        <v>0.5</v>
      </c>
      <c r="F73" s="8">
        <f t="shared" si="7"/>
        <v>0</v>
      </c>
      <c r="G73" s="32">
        <f t="shared" si="8"/>
        <v>0</v>
      </c>
      <c r="H73" s="45"/>
      <c r="I73" s="45"/>
    </row>
    <row r="74" spans="1:9" ht="12.75" customHeight="1" x14ac:dyDescent="0.25">
      <c r="A74" s="35">
        <v>66</v>
      </c>
      <c r="B74" s="15" t="s">
        <v>87</v>
      </c>
      <c r="C74" s="2" t="s">
        <v>116</v>
      </c>
      <c r="D74" s="7">
        <v>0</v>
      </c>
      <c r="E74" s="20">
        <v>3.64</v>
      </c>
      <c r="F74" s="8">
        <f t="shared" si="7"/>
        <v>0</v>
      </c>
      <c r="G74" s="32">
        <f t="shared" si="8"/>
        <v>0</v>
      </c>
      <c r="H74" s="45"/>
      <c r="I74" s="45"/>
    </row>
    <row r="75" spans="1:9" ht="12.75" customHeight="1" x14ac:dyDescent="0.25">
      <c r="A75" s="31">
        <v>67</v>
      </c>
      <c r="B75" s="15" t="s">
        <v>106</v>
      </c>
      <c r="C75" s="2" t="s">
        <v>117</v>
      </c>
      <c r="D75" s="7">
        <v>0</v>
      </c>
      <c r="E75" s="20">
        <v>6.3</v>
      </c>
      <c r="F75" s="8">
        <f t="shared" si="7"/>
        <v>0</v>
      </c>
      <c r="G75" s="32">
        <f t="shared" si="8"/>
        <v>0</v>
      </c>
      <c r="H75" s="45"/>
      <c r="I75" s="45"/>
    </row>
    <row r="76" spans="1:9" ht="12.75" customHeight="1" x14ac:dyDescent="0.25">
      <c r="A76" s="31">
        <v>68</v>
      </c>
      <c r="B76" s="15" t="s">
        <v>107</v>
      </c>
      <c r="C76" s="2" t="s">
        <v>118</v>
      </c>
      <c r="D76" s="7">
        <v>0</v>
      </c>
      <c r="E76" s="20">
        <v>6.5</v>
      </c>
      <c r="F76" s="8">
        <f t="shared" si="7"/>
        <v>0</v>
      </c>
      <c r="G76" s="32">
        <f t="shared" si="8"/>
        <v>0</v>
      </c>
      <c r="H76" s="45"/>
      <c r="I76" s="45"/>
    </row>
    <row r="77" spans="1:9" ht="12.75" customHeight="1" x14ac:dyDescent="0.25">
      <c r="A77" s="35">
        <v>69</v>
      </c>
      <c r="B77" s="15" t="s">
        <v>108</v>
      </c>
      <c r="C77" s="2" t="s">
        <v>119</v>
      </c>
      <c r="D77" s="7">
        <v>0</v>
      </c>
      <c r="E77" s="20">
        <v>5</v>
      </c>
      <c r="F77" s="8">
        <f t="shared" si="7"/>
        <v>0</v>
      </c>
      <c r="G77" s="32">
        <f t="shared" si="8"/>
        <v>0</v>
      </c>
      <c r="H77" s="45"/>
      <c r="I77" s="45"/>
    </row>
    <row r="78" spans="1:9" s="4" customFormat="1" ht="12.75" customHeight="1" x14ac:dyDescent="0.25">
      <c r="A78" s="31">
        <v>70</v>
      </c>
      <c r="B78" s="15" t="s">
        <v>160</v>
      </c>
      <c r="C78" s="2" t="s">
        <v>120</v>
      </c>
      <c r="D78" s="7">
        <v>0</v>
      </c>
      <c r="E78" s="20">
        <v>10</v>
      </c>
      <c r="F78" s="8">
        <f t="shared" si="7"/>
        <v>0</v>
      </c>
      <c r="G78" s="32">
        <f t="shared" si="8"/>
        <v>0</v>
      </c>
      <c r="H78" s="45"/>
      <c r="I78" s="45"/>
    </row>
    <row r="79" spans="1:9" ht="12.75" customHeight="1" x14ac:dyDescent="0.25">
      <c r="A79" s="31">
        <v>71</v>
      </c>
      <c r="B79" s="15" t="s">
        <v>161</v>
      </c>
      <c r="C79" s="2" t="s">
        <v>150</v>
      </c>
      <c r="D79" s="7">
        <v>0</v>
      </c>
      <c r="E79" s="20">
        <v>1.5</v>
      </c>
      <c r="F79" s="8">
        <f t="shared" si="7"/>
        <v>0</v>
      </c>
      <c r="G79" s="32">
        <f t="shared" si="8"/>
        <v>0</v>
      </c>
      <c r="H79" s="45"/>
      <c r="I79" s="45"/>
    </row>
    <row r="80" spans="1:9" ht="26.25" customHeight="1" x14ac:dyDescent="0.25">
      <c r="A80" s="35">
        <v>72</v>
      </c>
      <c r="B80" s="15" t="s">
        <v>162</v>
      </c>
      <c r="C80" s="2" t="s">
        <v>151</v>
      </c>
      <c r="D80" s="7">
        <v>43</v>
      </c>
      <c r="E80" s="20">
        <v>9.5</v>
      </c>
      <c r="F80" s="8">
        <f t="shared" si="7"/>
        <v>400.80406126795003</v>
      </c>
      <c r="G80" s="32">
        <f t="shared" si="8"/>
        <v>2231903.75</v>
      </c>
      <c r="H80" s="45">
        <f t="shared" ref="H80:H87" si="9">ROUND(G80/D80,4)</f>
        <v>51904.738400000002</v>
      </c>
      <c r="I80" s="45">
        <f t="shared" ref="I80:I87" si="10">ROUND(G80/D80/12,4)</f>
        <v>4325.3949000000002</v>
      </c>
    </row>
    <row r="81" spans="1:9" ht="12.75" customHeight="1" x14ac:dyDescent="0.25">
      <c r="A81" s="31">
        <v>73</v>
      </c>
      <c r="B81" s="15" t="s">
        <v>88</v>
      </c>
      <c r="C81" s="2" t="s">
        <v>152</v>
      </c>
      <c r="D81" s="7">
        <v>150</v>
      </c>
      <c r="E81" s="20">
        <v>0.02</v>
      </c>
      <c r="F81" s="8">
        <f t="shared" si="7"/>
        <v>2.9434814781000003</v>
      </c>
      <c r="G81" s="32">
        <f t="shared" si="8"/>
        <v>16390.97</v>
      </c>
      <c r="H81" s="45">
        <f t="shared" si="9"/>
        <v>109.2731</v>
      </c>
      <c r="I81" s="45">
        <f t="shared" si="10"/>
        <v>9.1060999999999996</v>
      </c>
    </row>
    <row r="82" spans="1:9" ht="12.75" customHeight="1" x14ac:dyDescent="0.25">
      <c r="A82" s="31">
        <v>74</v>
      </c>
      <c r="B82" s="15" t="s">
        <v>89</v>
      </c>
      <c r="C82" s="2" t="s">
        <v>153</v>
      </c>
      <c r="D82" s="7">
        <v>80</v>
      </c>
      <c r="E82" s="20">
        <v>0.84</v>
      </c>
      <c r="F82" s="8">
        <f t="shared" si="7"/>
        <v>65.933985109440002</v>
      </c>
      <c r="G82" s="32">
        <f t="shared" si="8"/>
        <v>367157.73</v>
      </c>
      <c r="H82" s="45">
        <f t="shared" si="9"/>
        <v>4589.4715999999999</v>
      </c>
      <c r="I82" s="45">
        <f t="shared" si="10"/>
        <v>382.45600000000002</v>
      </c>
    </row>
    <row r="83" spans="1:9" ht="12.75" customHeight="1" x14ac:dyDescent="0.25">
      <c r="A83" s="35">
        <v>75</v>
      </c>
      <c r="B83" s="15" t="s">
        <v>109</v>
      </c>
      <c r="C83" s="2" t="s">
        <v>154</v>
      </c>
      <c r="D83" s="7">
        <v>0</v>
      </c>
      <c r="E83" s="20">
        <v>0.25</v>
      </c>
      <c r="F83" s="8">
        <f t="shared" si="7"/>
        <v>0</v>
      </c>
      <c r="G83" s="32">
        <f t="shared" si="8"/>
        <v>0</v>
      </c>
      <c r="H83" s="45"/>
      <c r="I83" s="45"/>
    </row>
    <row r="84" spans="1:9" ht="25.5" x14ac:dyDescent="0.25">
      <c r="A84" s="31">
        <v>76</v>
      </c>
      <c r="B84" s="15" t="s">
        <v>163</v>
      </c>
      <c r="C84" s="2" t="s">
        <v>155</v>
      </c>
      <c r="D84" s="7">
        <v>0</v>
      </c>
      <c r="E84" s="20">
        <v>4</v>
      </c>
      <c r="F84" s="8">
        <f t="shared" si="7"/>
        <v>0</v>
      </c>
      <c r="G84" s="32">
        <f t="shared" si="8"/>
        <v>0</v>
      </c>
      <c r="H84" s="45"/>
      <c r="I84" s="45"/>
    </row>
    <row r="85" spans="1:9" ht="30" customHeight="1" x14ac:dyDescent="0.25">
      <c r="A85" s="31">
        <v>77</v>
      </c>
      <c r="B85" s="15" t="s">
        <v>164</v>
      </c>
      <c r="C85" s="2" t="s">
        <v>185</v>
      </c>
      <c r="D85" s="7">
        <v>20</v>
      </c>
      <c r="E85" s="20">
        <v>2.9</v>
      </c>
      <c r="F85" s="8">
        <f t="shared" si="7"/>
        <v>56.907308576600002</v>
      </c>
      <c r="G85" s="32">
        <f t="shared" si="8"/>
        <v>316892.09000000003</v>
      </c>
      <c r="H85" s="45">
        <f t="shared" si="9"/>
        <v>15844.604499999999</v>
      </c>
      <c r="I85" s="45">
        <f t="shared" si="10"/>
        <v>1320.3837000000001</v>
      </c>
    </row>
    <row r="86" spans="1:9" ht="28.5" customHeight="1" x14ac:dyDescent="0.25">
      <c r="A86" s="35">
        <v>78</v>
      </c>
      <c r="B86" s="15" t="s">
        <v>165</v>
      </c>
      <c r="C86" s="2" t="s">
        <v>186</v>
      </c>
      <c r="D86" s="7">
        <v>8</v>
      </c>
      <c r="E86" s="20">
        <v>3.6</v>
      </c>
      <c r="F86" s="8">
        <f t="shared" si="7"/>
        <v>28.257422189760003</v>
      </c>
      <c r="G86" s="32">
        <f t="shared" si="8"/>
        <v>157353.31</v>
      </c>
      <c r="H86" s="45">
        <f t="shared" si="9"/>
        <v>19669.163799999998</v>
      </c>
      <c r="I86" s="45">
        <f t="shared" si="10"/>
        <v>1639.097</v>
      </c>
    </row>
    <row r="87" spans="1:9" ht="12.75" customHeight="1" x14ac:dyDescent="0.25">
      <c r="A87" s="31">
        <v>79</v>
      </c>
      <c r="B87" s="15" t="s">
        <v>110</v>
      </c>
      <c r="C87" s="2" t="s">
        <v>187</v>
      </c>
      <c r="D87" s="7">
        <v>4107.3474999999999</v>
      </c>
      <c r="E87" s="20">
        <v>1E-3</v>
      </c>
      <c r="F87" s="8">
        <f t="shared" si="7"/>
        <v>4.0299670967901138</v>
      </c>
      <c r="G87" s="32">
        <f t="shared" si="8"/>
        <v>22441.14</v>
      </c>
      <c r="H87" s="45">
        <f t="shared" si="9"/>
        <v>5.4637000000000002</v>
      </c>
      <c r="I87" s="45">
        <f t="shared" si="10"/>
        <v>0.45529999999999998</v>
      </c>
    </row>
    <row r="88" spans="1:9" ht="12.75" customHeight="1" x14ac:dyDescent="0.25">
      <c r="A88" s="31">
        <v>80</v>
      </c>
      <c r="B88" s="15" t="s">
        <v>111</v>
      </c>
      <c r="C88" s="2" t="s">
        <v>188</v>
      </c>
      <c r="D88" s="7">
        <v>0</v>
      </c>
      <c r="E88" s="20">
        <v>3.4000000000000002E-2</v>
      </c>
      <c r="F88" s="8">
        <f t="shared" si="7"/>
        <v>0</v>
      </c>
      <c r="G88" s="32">
        <f t="shared" si="8"/>
        <v>0</v>
      </c>
      <c r="H88" s="45"/>
      <c r="I88" s="45"/>
    </row>
    <row r="89" spans="1:9" ht="12.75" customHeight="1" x14ac:dyDescent="0.25">
      <c r="A89" s="35">
        <v>81</v>
      </c>
      <c r="B89" s="15" t="s">
        <v>112</v>
      </c>
      <c r="C89" s="2" t="s">
        <v>189</v>
      </c>
      <c r="D89" s="7">
        <v>0</v>
      </c>
      <c r="E89" s="7">
        <v>8.5000000000000006E-3</v>
      </c>
      <c r="F89" s="8">
        <f t="shared" si="7"/>
        <v>0</v>
      </c>
      <c r="G89" s="32">
        <f t="shared" si="8"/>
        <v>0</v>
      </c>
      <c r="H89" s="45"/>
      <c r="I89" s="45"/>
    </row>
    <row r="90" spans="1:9" ht="12.75" customHeight="1" x14ac:dyDescent="0.25">
      <c r="A90" s="94" t="s">
        <v>194</v>
      </c>
      <c r="B90" s="95"/>
      <c r="C90" s="18"/>
      <c r="D90" s="25" t="s">
        <v>11</v>
      </c>
      <c r="E90" s="23" t="s">
        <v>11</v>
      </c>
      <c r="F90" s="19">
        <f>SUM(F68:F89)</f>
        <v>862.2608616664071</v>
      </c>
      <c r="G90" s="36">
        <f t="shared" si="8"/>
        <v>4801556.26</v>
      </c>
      <c r="H90" s="45"/>
      <c r="I90" s="45"/>
    </row>
    <row r="91" spans="1:9" ht="12.75" customHeight="1" thickBot="1" x14ac:dyDescent="0.3">
      <c r="A91" s="96" t="s">
        <v>195</v>
      </c>
      <c r="B91" s="97"/>
      <c r="C91" s="97"/>
      <c r="D91" s="97"/>
      <c r="E91" s="98"/>
      <c r="F91" s="46">
        <f>SUM(F90,F66,F18)</f>
        <v>5843.1787511391067</v>
      </c>
      <c r="G91" s="37">
        <f>SUM(G90,G66,G18)</f>
        <v>32538124.769999996</v>
      </c>
      <c r="H91" s="45"/>
      <c r="I91" s="40">
        <f>SUM(G86,G85,G81,G80,G26,G25,G24,G23,G22)</f>
        <v>6820282.6199999992</v>
      </c>
    </row>
    <row r="93" spans="1:9" ht="12.75" customHeight="1" x14ac:dyDescent="0.25">
      <c r="B93" s="75" t="s">
        <v>123</v>
      </c>
      <c r="C93" s="76"/>
      <c r="D93" s="99" t="s">
        <v>58</v>
      </c>
      <c r="E93" s="100"/>
      <c r="F93" s="79" t="s">
        <v>59</v>
      </c>
      <c r="G93" s="80"/>
      <c r="H93" s="45"/>
    </row>
    <row r="94" spans="1:9" ht="12.75" customHeight="1" x14ac:dyDescent="0.25">
      <c r="B94" s="77"/>
      <c r="C94" s="78"/>
      <c r="D94" s="101"/>
      <c r="E94" s="102"/>
      <c r="F94" s="47" t="s">
        <v>60</v>
      </c>
      <c r="G94" s="48" t="s">
        <v>61</v>
      </c>
    </row>
    <row r="95" spans="1:9" ht="12.75" customHeight="1" x14ac:dyDescent="0.25">
      <c r="B95" s="49" t="s">
        <v>62</v>
      </c>
      <c r="C95" s="39"/>
      <c r="D95" s="73">
        <v>1</v>
      </c>
      <c r="E95" s="74"/>
      <c r="F95" s="50">
        <f>D2</f>
        <v>5568.5657000000001</v>
      </c>
      <c r="G95" s="51">
        <f>ROUND(F95/12,4)</f>
        <v>464.0471</v>
      </c>
    </row>
    <row r="96" spans="1:9" ht="12.75" customHeight="1" x14ac:dyDescent="0.25">
      <c r="B96" s="49" t="s">
        <v>63</v>
      </c>
      <c r="C96" s="39"/>
      <c r="D96" s="73">
        <f>D3</f>
        <v>0.98116049270000005</v>
      </c>
      <c r="E96" s="74"/>
      <c r="F96" s="50">
        <f>ROUND($D$2*D3,4)</f>
        <v>5463.6566999999995</v>
      </c>
      <c r="G96" s="51">
        <f t="shared" ref="G96:G99" si="11">ROUND(F96/12,4)</f>
        <v>455.30470000000003</v>
      </c>
    </row>
    <row r="97" spans="1:9" ht="12.75" customHeight="1" x14ac:dyDescent="0.25">
      <c r="B97" s="69" t="s">
        <v>169</v>
      </c>
      <c r="C97" s="70"/>
      <c r="D97" s="73">
        <v>0.04</v>
      </c>
      <c r="E97" s="74"/>
      <c r="F97" s="50">
        <f>ROUND($F$96*D97,4)</f>
        <v>218.5463</v>
      </c>
      <c r="G97" s="51">
        <f t="shared" si="11"/>
        <v>18.212199999999999</v>
      </c>
    </row>
    <row r="98" spans="1:9" ht="12.75" customHeight="1" x14ac:dyDescent="0.25">
      <c r="B98" s="69" t="s">
        <v>198</v>
      </c>
      <c r="C98" s="70"/>
      <c r="D98" s="73">
        <v>2.5000000000000001E-2</v>
      </c>
      <c r="E98" s="74"/>
      <c r="F98" s="50">
        <f>ROUND($F$96*D98,4)</f>
        <v>136.59139999999999</v>
      </c>
      <c r="G98" s="51">
        <f t="shared" si="11"/>
        <v>11.3826</v>
      </c>
    </row>
    <row r="99" spans="1:9" ht="12.75" customHeight="1" x14ac:dyDescent="0.25">
      <c r="B99" s="38" t="s">
        <v>199</v>
      </c>
      <c r="C99" s="39"/>
      <c r="D99" s="73">
        <v>1E-3</v>
      </c>
      <c r="E99" s="74"/>
      <c r="F99" s="50">
        <f>ROUND($F$96*D99,4)</f>
        <v>5.4637000000000002</v>
      </c>
      <c r="G99" s="51">
        <f t="shared" si="11"/>
        <v>0.45529999999999998</v>
      </c>
      <c r="H99" s="45"/>
    </row>
    <row r="100" spans="1:9" ht="12.75" customHeight="1" x14ac:dyDescent="0.25">
      <c r="B100" s="52" t="s">
        <v>64</v>
      </c>
      <c r="C100" s="53"/>
      <c r="D100" s="103" t="s">
        <v>11</v>
      </c>
      <c r="E100" s="104"/>
      <c r="F100" s="54">
        <f>SUM(F96:F99)</f>
        <v>5824.2581</v>
      </c>
      <c r="G100" s="54">
        <f>SUM(G96:G99)</f>
        <v>485.35480000000007</v>
      </c>
    </row>
    <row r="102" spans="1:9" ht="12.75" customHeight="1" x14ac:dyDescent="0.25">
      <c r="B102" s="75" t="s">
        <v>94</v>
      </c>
      <c r="C102" s="76"/>
      <c r="D102" s="99" t="s">
        <v>58</v>
      </c>
      <c r="E102" s="100"/>
      <c r="F102" s="79" t="s">
        <v>59</v>
      </c>
      <c r="G102" s="80"/>
    </row>
    <row r="103" spans="1:9" ht="12.75" customHeight="1" x14ac:dyDescent="0.25">
      <c r="B103" s="77"/>
      <c r="C103" s="78"/>
      <c r="D103" s="101"/>
      <c r="E103" s="102"/>
      <c r="F103" s="47" t="s">
        <v>60</v>
      </c>
      <c r="G103" s="48" t="s">
        <v>61</v>
      </c>
    </row>
    <row r="104" spans="1:9" ht="12.75" customHeight="1" x14ac:dyDescent="0.25">
      <c r="B104" s="49" t="s">
        <v>62</v>
      </c>
      <c r="C104" s="39"/>
      <c r="D104" s="73">
        <v>1</v>
      </c>
      <c r="E104" s="74"/>
      <c r="F104" s="50">
        <f>D2</f>
        <v>5568.5657000000001</v>
      </c>
      <c r="G104" s="50">
        <f>ROUND(F104/12,4)</f>
        <v>464.0471</v>
      </c>
      <c r="H104" s="55"/>
      <c r="I104" s="55"/>
    </row>
    <row r="105" spans="1:9" s="56" customFormat="1" ht="12.75" customHeight="1" x14ac:dyDescent="0.25">
      <c r="A105" s="5"/>
      <c r="B105" s="49" t="s">
        <v>63</v>
      </c>
      <c r="C105" s="39"/>
      <c r="D105" s="73">
        <f>D3</f>
        <v>0.98116049270000005</v>
      </c>
      <c r="E105" s="74"/>
      <c r="F105" s="50">
        <f>ROUND($D$2*$D$3,4)</f>
        <v>5463.6566999999995</v>
      </c>
      <c r="G105" s="50">
        <f t="shared" ref="G105:G108" si="12">ROUND(F105/12,4)</f>
        <v>455.30470000000003</v>
      </c>
      <c r="H105" s="40"/>
      <c r="I105" s="40"/>
    </row>
    <row r="106" spans="1:9" ht="12.75" customHeight="1" x14ac:dyDescent="0.25">
      <c r="B106" s="49" t="s">
        <v>169</v>
      </c>
      <c r="C106" s="39"/>
      <c r="D106" s="73">
        <v>6.5000000000000002E-2</v>
      </c>
      <c r="E106" s="74"/>
      <c r="F106" s="50">
        <f>ROUND($F$105*D106,4)</f>
        <v>355.1377</v>
      </c>
      <c r="G106" s="50">
        <f t="shared" si="12"/>
        <v>29.594799999999999</v>
      </c>
    </row>
    <row r="107" spans="1:9" ht="12.75" customHeight="1" x14ac:dyDescent="0.25">
      <c r="B107" s="49" t="s">
        <v>198</v>
      </c>
      <c r="C107" s="68"/>
      <c r="D107" s="73">
        <v>2.5000000000000001E-2</v>
      </c>
      <c r="E107" s="74"/>
      <c r="F107" s="50">
        <f t="shared" ref="F107:F108" si="13">ROUND($F$105*D107,4)</f>
        <v>136.59139999999999</v>
      </c>
      <c r="G107" s="50">
        <f t="shared" si="12"/>
        <v>11.3826</v>
      </c>
    </row>
    <row r="108" spans="1:9" ht="12.75" customHeight="1" x14ac:dyDescent="0.25">
      <c r="B108" s="49" t="s">
        <v>166</v>
      </c>
      <c r="C108" s="39"/>
      <c r="D108" s="73">
        <v>1E-3</v>
      </c>
      <c r="E108" s="74"/>
      <c r="F108" s="50">
        <f t="shared" si="13"/>
        <v>5.4637000000000002</v>
      </c>
      <c r="G108" s="50">
        <f t="shared" si="12"/>
        <v>0.45529999999999998</v>
      </c>
    </row>
    <row r="109" spans="1:9" ht="12.75" customHeight="1" x14ac:dyDescent="0.25">
      <c r="B109" s="57" t="s">
        <v>64</v>
      </c>
      <c r="C109" s="58"/>
      <c r="D109" s="103" t="s">
        <v>11</v>
      </c>
      <c r="E109" s="104"/>
      <c r="F109" s="54">
        <f>SUM(F105:F108)</f>
        <v>5960.8495000000003</v>
      </c>
      <c r="G109" s="54">
        <f>SUM(G105:G108)</f>
        <v>496.73740000000009</v>
      </c>
    </row>
    <row r="110" spans="1:9" ht="12.75" customHeight="1" x14ac:dyDescent="0.25">
      <c r="A110" s="59"/>
      <c r="B110" s="60"/>
      <c r="C110" s="61"/>
      <c r="D110" s="62"/>
      <c r="E110" s="62"/>
      <c r="F110" s="63"/>
      <c r="G110" s="63"/>
    </row>
    <row r="111" spans="1:9" ht="12.75" customHeight="1" x14ac:dyDescent="0.25">
      <c r="B111" s="75" t="s">
        <v>167</v>
      </c>
      <c r="C111" s="76"/>
      <c r="D111" s="99" t="s">
        <v>58</v>
      </c>
      <c r="E111" s="100"/>
      <c r="F111" s="79" t="s">
        <v>59</v>
      </c>
      <c r="G111" s="80"/>
    </row>
    <row r="112" spans="1:9" ht="12.75" customHeight="1" x14ac:dyDescent="0.25">
      <c r="B112" s="77"/>
      <c r="C112" s="78"/>
      <c r="D112" s="101"/>
      <c r="E112" s="102"/>
      <c r="F112" s="47" t="s">
        <v>60</v>
      </c>
      <c r="G112" s="48" t="s">
        <v>61</v>
      </c>
    </row>
    <row r="113" spans="1:9" ht="12.75" customHeight="1" x14ac:dyDescent="0.25">
      <c r="B113" s="49" t="s">
        <v>62</v>
      </c>
      <c r="C113" s="39"/>
      <c r="D113" s="73">
        <v>1</v>
      </c>
      <c r="E113" s="74"/>
      <c r="F113" s="50">
        <f>D2</f>
        <v>5568.5657000000001</v>
      </c>
      <c r="G113" s="50">
        <f>ROUND(F113/12,4)</f>
        <v>464.0471</v>
      </c>
      <c r="H113" s="55"/>
      <c r="I113" s="55"/>
    </row>
    <row r="114" spans="1:9" s="56" customFormat="1" ht="12.75" customHeight="1" x14ac:dyDescent="0.25">
      <c r="A114" s="5"/>
      <c r="B114" s="49" t="s">
        <v>63</v>
      </c>
      <c r="C114" s="39"/>
      <c r="D114" s="73">
        <f>D3</f>
        <v>0.98116049270000005</v>
      </c>
      <c r="E114" s="74"/>
      <c r="F114" s="50">
        <f>ROUND($D$2*$D$3,4)</f>
        <v>5463.6566999999995</v>
      </c>
      <c r="G114" s="50">
        <f t="shared" ref="G114:G116" si="14">ROUND(F114/12,4)</f>
        <v>455.30470000000003</v>
      </c>
      <c r="H114" s="40"/>
      <c r="I114" s="40"/>
    </row>
    <row r="115" spans="1:9" ht="12.75" customHeight="1" x14ac:dyDescent="0.25">
      <c r="B115" s="49" t="s">
        <v>198</v>
      </c>
      <c r="C115" s="68"/>
      <c r="D115" s="73">
        <v>2.5000000000000001E-2</v>
      </c>
      <c r="E115" s="74"/>
      <c r="F115" s="50">
        <f t="shared" ref="F115" si="15">ROUND($F$105*D115,4)</f>
        <v>136.59139999999999</v>
      </c>
      <c r="G115" s="50">
        <f t="shared" si="14"/>
        <v>11.3826</v>
      </c>
    </row>
    <row r="116" spans="1:9" ht="12.75" customHeight="1" x14ac:dyDescent="0.25">
      <c r="B116" s="49" t="s">
        <v>166</v>
      </c>
      <c r="C116" s="39"/>
      <c r="D116" s="73">
        <v>1E-3</v>
      </c>
      <c r="E116" s="74"/>
      <c r="F116" s="50">
        <f>ROUND($F$105*D116,4)</f>
        <v>5.4637000000000002</v>
      </c>
      <c r="G116" s="50">
        <f t="shared" si="14"/>
        <v>0.45529999999999998</v>
      </c>
    </row>
    <row r="117" spans="1:9" ht="12.75" customHeight="1" x14ac:dyDescent="0.25">
      <c r="A117" s="3"/>
      <c r="B117" s="57" t="s">
        <v>64</v>
      </c>
      <c r="C117" s="58"/>
      <c r="D117" s="103" t="s">
        <v>11</v>
      </c>
      <c r="E117" s="104"/>
      <c r="F117" s="54">
        <f>SUM(F114:F116)</f>
        <v>5605.7118</v>
      </c>
      <c r="G117" s="54">
        <f>SUM(G114:G116)</f>
        <v>467.14260000000007</v>
      </c>
    </row>
    <row r="119" spans="1:9" ht="12.75" customHeight="1" x14ac:dyDescent="0.25">
      <c r="A119" s="3"/>
      <c r="B119" s="64" t="s">
        <v>65</v>
      </c>
      <c r="C119" s="65"/>
      <c r="D119" s="99" t="s">
        <v>58</v>
      </c>
      <c r="E119" s="100"/>
      <c r="F119" s="79" t="s">
        <v>59</v>
      </c>
      <c r="G119" s="80"/>
    </row>
    <row r="120" spans="1:9" ht="12.75" customHeight="1" x14ac:dyDescent="0.25">
      <c r="A120" s="3"/>
      <c r="B120" s="66"/>
      <c r="C120" s="67"/>
      <c r="D120" s="101"/>
      <c r="E120" s="102"/>
      <c r="F120" s="47" t="s">
        <v>60</v>
      </c>
      <c r="G120" s="48" t="s">
        <v>61</v>
      </c>
    </row>
    <row r="121" spans="1:9" ht="12.75" customHeight="1" x14ac:dyDescent="0.25">
      <c r="A121" s="3"/>
      <c r="B121" s="49" t="s">
        <v>62</v>
      </c>
      <c r="C121" s="39"/>
      <c r="D121" s="73">
        <v>1</v>
      </c>
      <c r="E121" s="74"/>
      <c r="F121" s="50">
        <f>D2</f>
        <v>5568.5657000000001</v>
      </c>
      <c r="G121" s="50">
        <f>ROUND(F121/12,4)</f>
        <v>464.0471</v>
      </c>
    </row>
    <row r="122" spans="1:9" ht="12.75" customHeight="1" x14ac:dyDescent="0.25">
      <c r="A122" s="3"/>
      <c r="B122" s="49" t="s">
        <v>63</v>
      </c>
      <c r="C122" s="39"/>
      <c r="D122" s="73">
        <f>D3</f>
        <v>0.98116049270000005</v>
      </c>
      <c r="E122" s="74"/>
      <c r="F122" s="50">
        <f>ROUND($F$121*D122,4)</f>
        <v>5463.6566999999995</v>
      </c>
      <c r="G122" s="50">
        <f t="shared" ref="G122:G127" si="16">ROUND(F122/12,4)</f>
        <v>455.30470000000003</v>
      </c>
    </row>
    <row r="123" spans="1:9" ht="12.75" customHeight="1" x14ac:dyDescent="0.25">
      <c r="A123" s="3"/>
      <c r="B123" s="49" t="s">
        <v>95</v>
      </c>
      <c r="C123" s="39"/>
      <c r="D123" s="71">
        <v>1.4</v>
      </c>
      <c r="E123" s="72"/>
      <c r="F123" s="50">
        <f>ROUND($F$122*D123,4)</f>
        <v>7649.1193999999996</v>
      </c>
      <c r="G123" s="50">
        <f t="shared" si="16"/>
        <v>637.42660000000001</v>
      </c>
    </row>
    <row r="124" spans="1:9" ht="12.75" customHeight="1" x14ac:dyDescent="0.25">
      <c r="A124" s="3"/>
      <c r="B124" s="49" t="s">
        <v>96</v>
      </c>
      <c r="C124" s="39"/>
      <c r="D124" s="71">
        <v>2.9</v>
      </c>
      <c r="E124" s="72"/>
      <c r="F124" s="50">
        <f t="shared" ref="F124:F127" si="17">ROUND($F$122*D124,4)</f>
        <v>15844.6044</v>
      </c>
      <c r="G124" s="50">
        <f t="shared" si="16"/>
        <v>1320.3837000000001</v>
      </c>
    </row>
    <row r="125" spans="1:9" ht="12.75" customHeight="1" x14ac:dyDescent="0.25">
      <c r="A125" s="3"/>
      <c r="B125" s="49" t="s">
        <v>97</v>
      </c>
      <c r="C125" s="39"/>
      <c r="D125" s="71">
        <v>3.6</v>
      </c>
      <c r="E125" s="72"/>
      <c r="F125" s="50">
        <f t="shared" si="17"/>
        <v>19669.164100000002</v>
      </c>
      <c r="G125" s="50">
        <f t="shared" si="16"/>
        <v>1639.097</v>
      </c>
    </row>
    <row r="126" spans="1:9" ht="12.75" customHeight="1" x14ac:dyDescent="0.25">
      <c r="A126" s="3"/>
      <c r="B126" s="49" t="s">
        <v>124</v>
      </c>
      <c r="C126" s="39"/>
      <c r="D126" s="71">
        <v>9.5</v>
      </c>
      <c r="E126" s="72"/>
      <c r="F126" s="50">
        <f t="shared" si="17"/>
        <v>51904.738700000002</v>
      </c>
      <c r="G126" s="50">
        <f t="shared" si="16"/>
        <v>4325.3949000000002</v>
      </c>
    </row>
    <row r="127" spans="1:9" ht="12.75" customHeight="1" x14ac:dyDescent="0.25">
      <c r="A127" s="3"/>
      <c r="B127" s="49" t="s">
        <v>98</v>
      </c>
      <c r="C127" s="39"/>
      <c r="D127" s="71">
        <v>0.8</v>
      </c>
      <c r="E127" s="72"/>
      <c r="F127" s="50">
        <f t="shared" si="17"/>
        <v>4370.9254000000001</v>
      </c>
      <c r="G127" s="50">
        <f t="shared" si="16"/>
        <v>364.24380000000002</v>
      </c>
    </row>
    <row r="128" spans="1:9" ht="12.75" customHeight="1" x14ac:dyDescent="0.25">
      <c r="A128" s="3"/>
      <c r="B128" s="49" t="s">
        <v>200</v>
      </c>
      <c r="C128" s="39"/>
      <c r="D128" s="71">
        <v>9.5</v>
      </c>
      <c r="E128" s="72"/>
      <c r="F128" s="50">
        <f t="shared" ref="F128" si="18">ROUND($F$122*D128,4)</f>
        <v>51904.738700000002</v>
      </c>
      <c r="G128" s="50">
        <f t="shared" ref="G128" si="19">ROUND(F128/12,4)</f>
        <v>4325.3949000000002</v>
      </c>
    </row>
    <row r="129" spans="1:7" ht="12.75" customHeight="1" x14ac:dyDescent="0.25">
      <c r="A129" s="3"/>
      <c r="B129" s="69" t="s">
        <v>166</v>
      </c>
      <c r="C129" s="70"/>
      <c r="D129" s="71">
        <v>0.84</v>
      </c>
      <c r="E129" s="72"/>
      <c r="F129" s="50">
        <f t="shared" ref="F129:F131" si="20">ROUND($F$122*D129,4)</f>
        <v>4589.4715999999999</v>
      </c>
      <c r="G129" s="50">
        <f t="shared" ref="G129:G131" si="21">ROUND(F129/12,4)</f>
        <v>382.45600000000002</v>
      </c>
    </row>
    <row r="130" spans="1:7" ht="12.75" customHeight="1" x14ac:dyDescent="0.25">
      <c r="A130" s="3"/>
      <c r="B130" s="69" t="s">
        <v>201</v>
      </c>
      <c r="C130" s="70"/>
      <c r="D130" s="71">
        <v>2.9</v>
      </c>
      <c r="E130" s="72"/>
      <c r="F130" s="50">
        <f t="shared" si="20"/>
        <v>15844.6044</v>
      </c>
      <c r="G130" s="50">
        <f t="shared" si="21"/>
        <v>1320.3837000000001</v>
      </c>
    </row>
    <row r="131" spans="1:7" ht="12.75" customHeight="1" x14ac:dyDescent="0.25">
      <c r="A131" s="3"/>
      <c r="B131" s="69" t="s">
        <v>202</v>
      </c>
      <c r="C131" s="70"/>
      <c r="D131" s="71">
        <v>3.6</v>
      </c>
      <c r="E131" s="72"/>
      <c r="F131" s="50">
        <f t="shared" si="20"/>
        <v>19669.164100000002</v>
      </c>
      <c r="G131" s="50">
        <f t="shared" si="21"/>
        <v>1639.097</v>
      </c>
    </row>
  </sheetData>
  <mergeCells count="54">
    <mergeCell ref="D100:E100"/>
    <mergeCell ref="D109:E109"/>
    <mergeCell ref="B102:C103"/>
    <mergeCell ref="D102:E103"/>
    <mergeCell ref="D117:E117"/>
    <mergeCell ref="D107:E107"/>
    <mergeCell ref="F119:G119"/>
    <mergeCell ref="D108:E108"/>
    <mergeCell ref="B111:C112"/>
    <mergeCell ref="D111:E112"/>
    <mergeCell ref="F111:G111"/>
    <mergeCell ref="D119:E120"/>
    <mergeCell ref="D113:E113"/>
    <mergeCell ref="D114:E114"/>
    <mergeCell ref="D116:E116"/>
    <mergeCell ref="D115:E115"/>
    <mergeCell ref="F102:G102"/>
    <mergeCell ref="D105:E105"/>
    <mergeCell ref="D106:E106"/>
    <mergeCell ref="A1:G1"/>
    <mergeCell ref="D2:G2"/>
    <mergeCell ref="D3:G3"/>
    <mergeCell ref="B4:C4"/>
    <mergeCell ref="A5:G5"/>
    <mergeCell ref="A18:B18"/>
    <mergeCell ref="D104:E104"/>
    <mergeCell ref="A66:B66"/>
    <mergeCell ref="A67:G67"/>
    <mergeCell ref="A90:B90"/>
    <mergeCell ref="A91:E91"/>
    <mergeCell ref="F93:G93"/>
    <mergeCell ref="D93:E94"/>
    <mergeCell ref="B93:C94"/>
    <mergeCell ref="D95:E95"/>
    <mergeCell ref="D96:E96"/>
    <mergeCell ref="D97:E97"/>
    <mergeCell ref="D99:E99"/>
    <mergeCell ref="B97:C97"/>
    <mergeCell ref="B98:C98"/>
    <mergeCell ref="D98:E98"/>
    <mergeCell ref="D121:E121"/>
    <mergeCell ref="D122:E122"/>
    <mergeCell ref="D123:E123"/>
    <mergeCell ref="D124:E124"/>
    <mergeCell ref="D125:E125"/>
    <mergeCell ref="B129:C129"/>
    <mergeCell ref="B130:C130"/>
    <mergeCell ref="B131:C131"/>
    <mergeCell ref="D131:E131"/>
    <mergeCell ref="D126:E126"/>
    <mergeCell ref="D127:E127"/>
    <mergeCell ref="D129:E129"/>
    <mergeCell ref="D130:E130"/>
    <mergeCell ref="D128:E128"/>
  </mergeCells>
  <pageMargins left="0.25" right="0.25" top="0.44" bottom="0.47" header="0.3" footer="0.3"/>
  <pageSetup paperSize="9" fitToHeight="0" orientation="portrait" r:id="rId1"/>
  <rowBreaks count="2" manualBreakCount="2">
    <brk id="56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METRYKA</vt:lpstr>
      <vt:lpstr>METRYKA!Obszar_wydruku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wkedziora</dc:creator>
  <cp:lastModifiedBy>Użytkownik systemu Windows</cp:lastModifiedBy>
  <cp:lastPrinted>2019-05-27T12:33:50Z</cp:lastPrinted>
  <dcterms:created xsi:type="dcterms:W3CDTF">2016-04-05T20:13:41Z</dcterms:created>
  <dcterms:modified xsi:type="dcterms:W3CDTF">2019-08-09T08:59:48Z</dcterms:modified>
</cp:coreProperties>
</file>