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80" windowHeight="6720" activeTab="0"/>
  </bookViews>
  <sheets>
    <sheet name="Załącznik nr 1" sheetId="1" r:id="rId1"/>
    <sheet name="Załącznik nr 2" sheetId="2" r:id="rId2"/>
    <sheet name="Wykaz typów opraw" sheetId="3" r:id="rId3"/>
  </sheets>
  <definedNames/>
  <calcPr fullCalcOnLoad="1"/>
</workbook>
</file>

<file path=xl/comments3.xml><?xml version="1.0" encoding="utf-8"?>
<comments xmlns="http://schemas.openxmlformats.org/spreadsheetml/2006/main">
  <authors>
    <author>ADS</author>
  </authors>
  <commentList>
    <comment ref="B1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Iluminacja Sanitariuszki</t>
        </r>
      </text>
    </comment>
    <comment ref="B45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Lena</t>
        </r>
      </text>
    </comment>
    <comment ref="B4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4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RX7s</t>
        </r>
      </text>
    </comment>
    <comment ref="B51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Wycofana z produkcji
zstapić 150W</t>
        </r>
      </text>
    </comment>
    <comment ref="B57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 typ: BGP303</t>
        </r>
      </text>
    </comment>
    <comment ref="B60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EkoRoad E90, High Power LED Bridgelux, moc 90W</t>
        </r>
      </text>
    </comment>
    <comment ref="B61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firma Blitzman GmbH</t>
        </r>
      </text>
    </comment>
    <comment ref="B64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Blitzman GmbH kąt świecenia 10 ok 17 W</t>
        </r>
      </text>
    </comment>
    <comment ref="B58" authorId="0">
      <text>
        <r>
          <rPr>
            <b/>
            <sz val="9"/>
            <rFont val="Tahoma"/>
            <family val="2"/>
          </rPr>
          <t>ADS:</t>
        </r>
        <r>
          <rPr>
            <sz val="9"/>
            <rFont val="Tahoma"/>
            <family val="2"/>
          </rPr>
          <t xml:space="preserve">
iGuzzini</t>
        </r>
      </text>
    </comment>
  </commentList>
</comments>
</file>

<file path=xl/sharedStrings.xml><?xml version="1.0" encoding="utf-8"?>
<sst xmlns="http://schemas.openxmlformats.org/spreadsheetml/2006/main" count="172" uniqueCount="172">
  <si>
    <t>L.p</t>
  </si>
  <si>
    <t>Data zgłoszenia awarii</t>
  </si>
  <si>
    <t>Godzina</t>
  </si>
  <si>
    <t>Miejsce awarii</t>
  </si>
  <si>
    <t>Typ awarii</t>
  </si>
  <si>
    <t>Informacja o zgłaszającym awarię</t>
  </si>
  <si>
    <t>Data usunięcia awarii</t>
  </si>
  <si>
    <t>Wykonane prace</t>
  </si>
  <si>
    <t>Wykaz materiałów</t>
  </si>
  <si>
    <t>Czas w jakim usunięto awarię</t>
  </si>
  <si>
    <t>Przekroczenie limitu czasu trwania awarii</t>
  </si>
  <si>
    <r>
      <rPr>
        <b/>
        <sz val="11"/>
        <color indexed="8"/>
        <rFont val="Czcionka tekstu podstawowego"/>
        <family val="0"/>
      </rPr>
      <t>Załącznik nr 2</t>
    </r>
    <r>
      <rPr>
        <sz val="11"/>
        <color indexed="8"/>
        <rFont val="Czcionka tekstu podstawowego"/>
        <family val="0"/>
      </rPr>
      <t xml:space="preserve"> do umowy</t>
    </r>
    <r>
      <rPr>
        <b/>
        <sz val="11"/>
        <color indexed="8"/>
        <rFont val="Czcionka tekstu podstawowego"/>
        <family val="0"/>
      </rPr>
      <t xml:space="preserve"> …………………………..</t>
    </r>
    <r>
      <rPr>
        <sz val="11"/>
        <color theme="1"/>
        <rFont val="Czcionka tekstu podstawowego"/>
        <family val="2"/>
      </rPr>
      <t xml:space="preserve"> - Wykaz wykonanych prac awaryjnych i planowych</t>
    </r>
  </si>
  <si>
    <t>Sporządził:</t>
  </si>
  <si>
    <t>Zatwierdził:</t>
  </si>
  <si>
    <t>podpis przedstawiciela Zamawiającego</t>
  </si>
  <si>
    <t>podpis przedstawiciela Wykonawcy</t>
  </si>
  <si>
    <t>Moce i ilość źródeł światła</t>
  </si>
  <si>
    <t>L.p.</t>
  </si>
  <si>
    <t>Nazwa ulicy</t>
  </si>
  <si>
    <t>Moc  w W</t>
  </si>
  <si>
    <t>Lapidarium niemieckie Arciszewskiego</t>
  </si>
  <si>
    <t>Cicha</t>
  </si>
  <si>
    <t>Gryfitów_Mieszka I_Dąbrówki</t>
  </si>
  <si>
    <t>Jasna</t>
  </si>
  <si>
    <t>Jerzego 4</t>
  </si>
  <si>
    <t>Krzywoustego</t>
  </si>
  <si>
    <t>Łopuskiego_Szarych Szeregów</t>
  </si>
  <si>
    <t>Morska</t>
  </si>
  <si>
    <t>Podwórko Dworcowa</t>
  </si>
  <si>
    <t>Podwórko Wsp. Kniewskiego</t>
  </si>
  <si>
    <t>Podwórko Milenium</t>
  </si>
  <si>
    <t>Sienkiewicza</t>
  </si>
  <si>
    <t>Tarnowskiego</t>
  </si>
  <si>
    <t>św. Wojciecha</t>
  </si>
  <si>
    <t>Witkowice</t>
  </si>
  <si>
    <t>Wylotowa z Zachodnią</t>
  </si>
  <si>
    <t>VI Dyw. Piechoty</t>
  </si>
  <si>
    <t>Oświetlenie Pulsacyjne</t>
  </si>
  <si>
    <t>Iluminacja Katedry</t>
  </si>
  <si>
    <t>Graniczna 187/26</t>
  </si>
  <si>
    <t>Wojska Polskiego 141/50</t>
  </si>
  <si>
    <t xml:space="preserve">Wschodnia_garaże </t>
  </si>
  <si>
    <t>Łokietka, Jagiełły, Kazimierza W</t>
  </si>
  <si>
    <t>Wylotowa_amfiteatr</t>
  </si>
  <si>
    <t>Ogód Jordanowski_U.Lubel</t>
  </si>
  <si>
    <t>Sienkiewicza 16</t>
  </si>
  <si>
    <t>Graniczna Katedralna</t>
  </si>
  <si>
    <t>Janiska</t>
  </si>
  <si>
    <t>Kołłataja</t>
  </si>
  <si>
    <t>Na Grobli</t>
  </si>
  <si>
    <t>Stoczniowa</t>
  </si>
  <si>
    <t>Stoczniowa Parking</t>
  </si>
  <si>
    <t>Łososiowa</t>
  </si>
  <si>
    <t>Albatrosa</t>
  </si>
  <si>
    <t>Węgorzowa</t>
  </si>
  <si>
    <t>Szarych Szeregów</t>
  </si>
  <si>
    <t>Zagłoby</t>
  </si>
  <si>
    <t>Ketlinga</t>
  </si>
  <si>
    <t>Helsińska</t>
  </si>
  <si>
    <t>Podwórko Waryń Drzymały</t>
  </si>
  <si>
    <t>Podwórko Walki Młod Kupiec</t>
  </si>
  <si>
    <t>Skwer Mieszkowskiego</t>
  </si>
  <si>
    <t>Kaliska z podwórkami</t>
  </si>
  <si>
    <t>Uczniowska</t>
  </si>
  <si>
    <t>Park Krzywoustego -Janiska</t>
  </si>
  <si>
    <t>Teren przy ul. Frankowskiego</t>
  </si>
  <si>
    <t>Brzeska wraz ze scieżką</t>
  </si>
  <si>
    <t>Plażowa i ścieżka w kier. Bursztynowej</t>
  </si>
  <si>
    <t>Żurawia ETAP II 6 DYW PIECH i  EUROPEJSKA</t>
  </si>
  <si>
    <t>Podwórko dz 173/30 Łopusk</t>
  </si>
  <si>
    <t>Śliwińskiego</t>
  </si>
  <si>
    <t>Sw. Macieja_szafka Szarych Szeregów</t>
  </si>
  <si>
    <t>Stańczyka</t>
  </si>
  <si>
    <t>Rzeczna</t>
  </si>
  <si>
    <t>Krakusa i Wandy</t>
  </si>
  <si>
    <t>Mickiewicza i Teren przed Molo</t>
  </si>
  <si>
    <t>Plac Trzech Pokoleń</t>
  </si>
  <si>
    <r>
      <rPr>
        <b/>
        <sz val="11"/>
        <color indexed="8"/>
        <rFont val="Czcionka tekstu podstawowego"/>
        <family val="0"/>
      </rPr>
      <t>Załącznik nr 1</t>
    </r>
    <r>
      <rPr>
        <sz val="11"/>
        <color theme="1"/>
        <rFont val="Czcionka tekstu podstawowego"/>
        <family val="2"/>
      </rPr>
      <t xml:space="preserve"> do umowy ………………….. - Wykaz punktów świetlnych</t>
    </r>
  </si>
  <si>
    <t>OCP 70W sodowe</t>
  </si>
  <si>
    <t>ZFD 236</t>
  </si>
  <si>
    <t>ZSD 70W</t>
  </si>
  <si>
    <t>Isaro 70W</t>
  </si>
  <si>
    <t>Nella 2 70 W</t>
  </si>
  <si>
    <t>MICA B 70W</t>
  </si>
  <si>
    <t>Decostreet 50W - Thorn</t>
  </si>
  <si>
    <t>Decostreet 70W</t>
  </si>
  <si>
    <t>Decostreet100W</t>
  </si>
  <si>
    <t>MAXI PETRA 70W</t>
  </si>
  <si>
    <t>MAXI PETRA 150W</t>
  </si>
  <si>
    <t>Atlantis OPA 70W</t>
  </si>
  <si>
    <t>NINA 70W</t>
  </si>
  <si>
    <t>NINA 150W</t>
  </si>
  <si>
    <t>NORMA 35W</t>
  </si>
  <si>
    <t>ALIEN 70W</t>
  </si>
  <si>
    <t>MALAGA 2 - 70W</t>
  </si>
  <si>
    <t>SGS 101 100W</t>
  </si>
  <si>
    <t>SGS 102 100W</t>
  </si>
  <si>
    <t>SGP 340 100W</t>
  </si>
  <si>
    <t>SGP 340 150W</t>
  </si>
  <si>
    <t>GAMMA 70W</t>
  </si>
  <si>
    <t>OUSh 100W</t>
  </si>
  <si>
    <t>OUSa 250W</t>
  </si>
  <si>
    <t>OUSa 100W</t>
  </si>
  <si>
    <t>OUSe 150W</t>
  </si>
  <si>
    <t>OU-05 - 70W</t>
  </si>
  <si>
    <t>OU-05 - 100W</t>
  </si>
  <si>
    <t>MICA I 150W</t>
  </si>
  <si>
    <t>MICA B 250W</t>
  </si>
  <si>
    <t>MICA A 70W</t>
  </si>
  <si>
    <t>CONTRAST  250W</t>
  </si>
  <si>
    <t>CONTRAST SX 400W</t>
  </si>
  <si>
    <t>MUNDIAL SHP 1000 W</t>
  </si>
  <si>
    <t>Projektor halogenowy 400W</t>
  </si>
  <si>
    <t>Oprawa styl. 70W art. Met</t>
  </si>
  <si>
    <t>LCP-400</t>
  </si>
  <si>
    <t>OS 70W stylowe f. Rosa</t>
  </si>
  <si>
    <t>PILOTE T1 150W</t>
  </si>
  <si>
    <t>Rubycon 150W</t>
  </si>
  <si>
    <t>WING 20671 50W</t>
  </si>
  <si>
    <t>WING 20671 150W</t>
  </si>
  <si>
    <t>Thorn Pilote 1 150W</t>
  </si>
  <si>
    <t>CIVIC 1: 100W</t>
  </si>
  <si>
    <t>CIVIC 1: 70W</t>
  </si>
  <si>
    <t>MICA 250W</t>
  </si>
  <si>
    <t>Magnolia 150W</t>
  </si>
  <si>
    <t>Magnolia 100W</t>
  </si>
  <si>
    <t>PRT 16MBF HQL125W</t>
  </si>
  <si>
    <t>EFALED 6W</t>
  </si>
  <si>
    <t>MODO R 35</t>
  </si>
  <si>
    <t>PHILIPS LED ClearWay 49LED</t>
  </si>
  <si>
    <t>U.F.O. 46W LED 4540lm NEUTRAL WHITE</t>
  </si>
  <si>
    <t>EvooLed 120W</t>
  </si>
  <si>
    <t>EvooLed 90W</t>
  </si>
  <si>
    <t>Telesto3 120 - 1400pln netto/szt</t>
  </si>
  <si>
    <t>Telesto3 90 - 1120pln netto/szt</t>
  </si>
  <si>
    <t>Telesto3 60 - 890pln netto/szt</t>
  </si>
  <si>
    <t>Oprawy RGB Tytan 12</t>
  </si>
  <si>
    <t>HYPERION liniowe LED RGB</t>
  </si>
  <si>
    <t>Schroeder Rzeczna (Kamienna Budowlana)</t>
  </si>
  <si>
    <t>Schroeder Armii Krajowej  HAPILED parkowe</t>
  </si>
  <si>
    <t>TEOLED 1 (LED - 28W/350 mA/4000 K)</t>
  </si>
  <si>
    <t>Es-system Park Flower MIDI 1 35W</t>
  </si>
  <si>
    <t>Es-system Park Flower MIDI 4   35W</t>
  </si>
  <si>
    <t>Taśmy LED (białe zimne) od firmy Neonica TSW DURIS</t>
  </si>
  <si>
    <t>Wykaz typów opraw</t>
  </si>
  <si>
    <t>Kujawska i Wielkopolska</t>
  </si>
  <si>
    <t>Teren rekreacyjny przy ul. Zygmuntowskiej</t>
  </si>
  <si>
    <t>Iluminacja Mostu Portowego</t>
  </si>
  <si>
    <t>Krzemienicka</t>
  </si>
  <si>
    <t>Arciszewskiego dojście do morza i ścieżka rowerowa w kierunku Grzybowa</t>
  </si>
  <si>
    <t>Podwórko Łopuskiego_Dworcowa</t>
  </si>
  <si>
    <t>ilość punktów świetlnych</t>
  </si>
  <si>
    <t xml:space="preserve">Park na Os. Podczele      Krzemieniecka  (pomiędzy ul. Wileńską a ul. Nowogródzką) </t>
  </si>
  <si>
    <t>Thorn Jet  1  50W</t>
  </si>
  <si>
    <t>Thorn Jet  1  70W</t>
  </si>
  <si>
    <t>Thorn Jet  2  100W</t>
  </si>
  <si>
    <t>Thorm Jet  2  150W</t>
  </si>
  <si>
    <t>Thorn CiviTEQ</t>
  </si>
  <si>
    <t>ClearWay BGP 303 LED 49</t>
  </si>
  <si>
    <t>ClearWay BGP 303 LED 72</t>
  </si>
  <si>
    <t>Arealamp typ VEGA PARK Led 31W</t>
  </si>
  <si>
    <t>iGuzzini   Twilight Joburg</t>
  </si>
  <si>
    <t>LED</t>
  </si>
  <si>
    <t>wysokoprężne sodowe</t>
  </si>
  <si>
    <t>świetlówki P LL</t>
  </si>
  <si>
    <t>metalohalogenkowe</t>
  </si>
  <si>
    <t>typ źródeł światła</t>
  </si>
  <si>
    <t>ETAP I u. Warzelnicza</t>
  </si>
  <si>
    <t>Warzelnicza - Most PORTOWY _ Etap I</t>
  </si>
  <si>
    <t xml:space="preserve">Park Koncertów Zdrojowych, Spacerowa/Towarowa -bindaż </t>
  </si>
  <si>
    <t>GX-40 (42,6W) firmy Solar Techniks z Legnicy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</si>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</sst>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0"/>
      <color indexed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0"/>
      <name val="Arial Unicode MS"/>
      <family val="2"/>
    </font>
    <font>
      <sz val="9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PageLayoutView="0" workbookViewId="0" topLeftCell="A46">
      <selection activeCell="F61" sqref="F61"/>
    </sheetView>
  </sheetViews>
  <sheetFormatPr defaultColWidth="8.796875" defaultRowHeight="14.25"/>
  <cols>
    <col min="1" max="1" width="5" style="0" customWidth="1"/>
    <col min="2" max="2" width="37.19921875" style="1" customWidth="1"/>
    <col min="3" max="20" width="4.59765625" style="0" customWidth="1"/>
    <col min="22" max="22" width="10.69921875" style="0" customWidth="1"/>
  </cols>
  <sheetData>
    <row r="1" ht="29.25">
      <c r="B1" s="8" t="s">
        <v>77</v>
      </c>
    </row>
    <row r="2" ht="14.25">
      <c r="H2" t="s">
        <v>16</v>
      </c>
    </row>
    <row r="3" spans="1:22" ht="42.75">
      <c r="A3" s="16" t="s">
        <v>17</v>
      </c>
      <c r="B3" s="17" t="s">
        <v>18</v>
      </c>
      <c r="C3" s="16">
        <v>6</v>
      </c>
      <c r="D3" s="16">
        <v>28</v>
      </c>
      <c r="E3" s="16">
        <v>35</v>
      </c>
      <c r="F3" s="16">
        <f>46*1</f>
        <v>46</v>
      </c>
      <c r="G3" s="16">
        <v>57</v>
      </c>
      <c r="H3" s="16">
        <v>58</v>
      </c>
      <c r="I3" s="16">
        <v>81.9</v>
      </c>
      <c r="J3" s="16">
        <v>88</v>
      </c>
      <c r="K3" s="16">
        <f>100+15</f>
        <v>115</v>
      </c>
      <c r="L3" s="16">
        <v>125</v>
      </c>
      <c r="M3" s="16">
        <f>150+15</f>
        <v>165</v>
      </c>
      <c r="N3" s="16">
        <f>250+25</f>
        <v>275</v>
      </c>
      <c r="O3" s="16">
        <v>400</v>
      </c>
      <c r="P3" s="16">
        <v>500</v>
      </c>
      <c r="Q3" s="16">
        <v>1000</v>
      </c>
      <c r="R3" s="16">
        <v>23</v>
      </c>
      <c r="S3" s="16">
        <v>18</v>
      </c>
      <c r="T3" s="16">
        <v>325</v>
      </c>
      <c r="U3" s="16" t="s">
        <v>19</v>
      </c>
      <c r="V3" s="15" t="s">
        <v>151</v>
      </c>
    </row>
    <row r="4" spans="1:22" ht="14.25">
      <c r="A4" s="3">
        <v>1</v>
      </c>
      <c r="B4" s="7" t="s">
        <v>20</v>
      </c>
      <c r="C4" s="3"/>
      <c r="D4" s="3"/>
      <c r="E4" s="3"/>
      <c r="F4" s="3"/>
      <c r="G4" s="3"/>
      <c r="H4" s="3"/>
      <c r="I4" s="3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f>ROUND($C$3*C4+$D$3*D4+$E$3*E4+$F$3*F4+$G$3*G4+$H$3*G4+$H$3*H4+$I$3*I4+$J$3*J4+$K$3*K4+$L$3*L4+$M$3*M4+$N$3*N4+$O$3*O4+$P$3*P4+$Q$3*Q4+$R$3*R4+$S$3*S4+$T$3*T4,0)</f>
        <v>246</v>
      </c>
      <c r="V4" s="3">
        <f aca="true" t="shared" si="0" ref="V4:V42">E4+H4+I4+J4+K4+L4+M4+N4+O4+P4+Q4+S4+T4</f>
        <v>3</v>
      </c>
    </row>
    <row r="5" spans="1:22" ht="14.25">
      <c r="A5" s="3">
        <v>2</v>
      </c>
      <c r="B5" s="7" t="s">
        <v>21</v>
      </c>
      <c r="C5" s="3"/>
      <c r="D5" s="3"/>
      <c r="E5" s="3"/>
      <c r="F5" s="3"/>
      <c r="G5" s="3"/>
      <c r="H5" s="3"/>
      <c r="I5" s="3">
        <f>11-1</f>
        <v>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 aca="true" t="shared" si="1" ref="U5:U69">ROUND($C$3*C5+$D$3*D5+$E$3*E5+$F$3*F5+$G$3*G5+$H$3*G5+$H$3*H5+$I$3*I5+$J$3*J5+$K$3*K5+$L$3*L5+$M$3*M5+$N$3*N5+$O$3*O5+$P$3*P5+$Q$3*Q5+$R$3*R5+$S$3*S5+$T$3*T5,0)</f>
        <v>819</v>
      </c>
      <c r="V5" s="3">
        <f t="shared" si="0"/>
        <v>10</v>
      </c>
    </row>
    <row r="6" spans="1:22" ht="14.25">
      <c r="A6" s="3">
        <v>3</v>
      </c>
      <c r="B6" s="7" t="s">
        <v>22</v>
      </c>
      <c r="C6" s="3"/>
      <c r="D6" s="3"/>
      <c r="E6" s="3"/>
      <c r="F6" s="3"/>
      <c r="G6" s="3"/>
      <c r="H6" s="3"/>
      <c r="I6" s="3">
        <v>3</v>
      </c>
      <c r="J6" s="3"/>
      <c r="K6" s="3">
        <v>13</v>
      </c>
      <c r="L6" s="3"/>
      <c r="M6" s="3"/>
      <c r="N6" s="3"/>
      <c r="O6" s="3"/>
      <c r="P6" s="3"/>
      <c r="Q6" s="3"/>
      <c r="R6" s="3"/>
      <c r="S6" s="3"/>
      <c r="T6" s="3"/>
      <c r="U6" s="3">
        <f t="shared" si="1"/>
        <v>1741</v>
      </c>
      <c r="V6" s="3">
        <f t="shared" si="0"/>
        <v>16</v>
      </c>
    </row>
    <row r="7" spans="1:22" ht="14.25">
      <c r="A7" s="3">
        <v>4</v>
      </c>
      <c r="B7" s="7" t="s">
        <v>23</v>
      </c>
      <c r="C7" s="3"/>
      <c r="D7" s="3"/>
      <c r="E7" s="3"/>
      <c r="F7" s="3"/>
      <c r="G7" s="3"/>
      <c r="H7" s="3"/>
      <c r="I7" s="3"/>
      <c r="J7" s="3">
        <v>13</v>
      </c>
      <c r="K7" s="3">
        <v>2</v>
      </c>
      <c r="L7" s="3"/>
      <c r="M7" s="3"/>
      <c r="N7" s="3">
        <f>(17-2)*0</f>
        <v>0</v>
      </c>
      <c r="O7" s="3"/>
      <c r="P7" s="3"/>
      <c r="Q7" s="3"/>
      <c r="R7" s="3"/>
      <c r="S7" s="3"/>
      <c r="T7" s="3"/>
      <c r="U7" s="3">
        <f t="shared" si="1"/>
        <v>1374</v>
      </c>
      <c r="V7" s="3">
        <f t="shared" si="0"/>
        <v>15</v>
      </c>
    </row>
    <row r="8" spans="1:22" ht="14.25">
      <c r="A8" s="3">
        <v>5</v>
      </c>
      <c r="B8" s="7" t="s">
        <v>24</v>
      </c>
      <c r="C8" s="3"/>
      <c r="D8" s="3"/>
      <c r="E8" s="3"/>
      <c r="F8" s="3"/>
      <c r="G8" s="3"/>
      <c r="H8" s="3"/>
      <c r="I8" s="3"/>
      <c r="J8" s="3">
        <v>3</v>
      </c>
      <c r="K8" s="3"/>
      <c r="L8" s="3"/>
      <c r="M8" s="3"/>
      <c r="N8" s="3"/>
      <c r="O8" s="3"/>
      <c r="P8" s="3"/>
      <c r="Q8" s="3"/>
      <c r="R8" s="3"/>
      <c r="S8" s="3"/>
      <c r="T8" s="3"/>
      <c r="U8" s="3">
        <f t="shared" si="1"/>
        <v>264</v>
      </c>
      <c r="V8" s="3">
        <f t="shared" si="0"/>
        <v>3</v>
      </c>
    </row>
    <row r="9" spans="1:22" ht="14.25">
      <c r="A9" s="3">
        <v>6</v>
      </c>
      <c r="B9" s="7" t="s">
        <v>25</v>
      </c>
      <c r="C9" s="3"/>
      <c r="D9" s="3"/>
      <c r="E9" s="3"/>
      <c r="F9" s="3"/>
      <c r="G9" s="3"/>
      <c r="H9" s="3">
        <f>22+10*1+22*1</f>
        <v>54</v>
      </c>
      <c r="I9" s="3"/>
      <c r="J9" s="3"/>
      <c r="K9" s="3"/>
      <c r="L9" s="3"/>
      <c r="M9" s="3">
        <f>15*0+23+10+22+3*1</f>
        <v>58</v>
      </c>
      <c r="N9" s="3"/>
      <c r="O9" s="3"/>
      <c r="P9" s="3"/>
      <c r="Q9" s="3"/>
      <c r="R9" s="3"/>
      <c r="S9" s="3"/>
      <c r="T9" s="3"/>
      <c r="U9" s="3">
        <f t="shared" si="1"/>
        <v>12702</v>
      </c>
      <c r="V9" s="3">
        <f t="shared" si="0"/>
        <v>112</v>
      </c>
    </row>
    <row r="10" spans="1:22" ht="14.25">
      <c r="A10" s="3">
        <v>7</v>
      </c>
      <c r="B10" s="7" t="s">
        <v>26</v>
      </c>
      <c r="C10" s="3"/>
      <c r="D10" s="3"/>
      <c r="E10" s="3"/>
      <c r="F10" s="3"/>
      <c r="G10" s="3"/>
      <c r="H10" s="3"/>
      <c r="I10" s="3"/>
      <c r="J10" s="3"/>
      <c r="K10" s="3">
        <v>7</v>
      </c>
      <c r="L10" s="3"/>
      <c r="M10" s="3"/>
      <c r="N10" s="3"/>
      <c r="O10" s="3"/>
      <c r="P10" s="3"/>
      <c r="Q10" s="3"/>
      <c r="R10" s="3"/>
      <c r="S10" s="3"/>
      <c r="T10" s="3"/>
      <c r="U10" s="3">
        <f t="shared" si="1"/>
        <v>805</v>
      </c>
      <c r="V10" s="3">
        <f t="shared" si="0"/>
        <v>7</v>
      </c>
    </row>
    <row r="11" spans="1:22" ht="14.25">
      <c r="A11" s="3">
        <v>8</v>
      </c>
      <c r="B11" s="7" t="s">
        <v>27</v>
      </c>
      <c r="C11" s="3"/>
      <c r="D11" s="3"/>
      <c r="E11" s="3"/>
      <c r="F11" s="3"/>
      <c r="G11" s="3"/>
      <c r="H11" s="3"/>
      <c r="I11" s="3">
        <f>8-1</f>
        <v>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f t="shared" si="1"/>
        <v>573</v>
      </c>
      <c r="V11" s="3">
        <f t="shared" si="0"/>
        <v>7</v>
      </c>
    </row>
    <row r="12" spans="1:22" ht="28.5">
      <c r="A12" s="3">
        <v>9</v>
      </c>
      <c r="B12" s="7" t="s">
        <v>152</v>
      </c>
      <c r="C12" s="3"/>
      <c r="D12" s="3"/>
      <c r="E12" s="3"/>
      <c r="F12" s="3"/>
      <c r="G12" s="3"/>
      <c r="H12" s="3"/>
      <c r="I12" s="3"/>
      <c r="J12" s="3">
        <v>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f t="shared" si="1"/>
        <v>704</v>
      </c>
      <c r="V12" s="3">
        <f t="shared" si="0"/>
        <v>8</v>
      </c>
    </row>
    <row r="13" spans="1:22" ht="14.25">
      <c r="A13" s="3">
        <v>10</v>
      </c>
      <c r="B13" s="7" t="s">
        <v>28</v>
      </c>
      <c r="C13" s="3"/>
      <c r="D13" s="3"/>
      <c r="E13" s="3"/>
      <c r="F13" s="3"/>
      <c r="G13" s="3"/>
      <c r="H13" s="3"/>
      <c r="I13" s="3"/>
      <c r="J13" s="3">
        <v>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 t="shared" si="1"/>
        <v>792</v>
      </c>
      <c r="V13" s="3">
        <f t="shared" si="0"/>
        <v>9</v>
      </c>
    </row>
    <row r="14" spans="1:22" ht="14.25">
      <c r="A14" s="3">
        <v>11</v>
      </c>
      <c r="B14" s="7" t="s">
        <v>29</v>
      </c>
      <c r="C14" s="3"/>
      <c r="D14" s="3"/>
      <c r="E14" s="3"/>
      <c r="F14" s="3"/>
      <c r="G14" s="3"/>
      <c r="H14" s="3"/>
      <c r="I14" s="3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328</v>
      </c>
      <c r="V14" s="3">
        <f t="shared" si="0"/>
        <v>4</v>
      </c>
    </row>
    <row r="15" spans="1:22" ht="14.25">
      <c r="A15" s="3">
        <v>12</v>
      </c>
      <c r="B15" s="7" t="s">
        <v>30</v>
      </c>
      <c r="C15" s="3"/>
      <c r="D15" s="3"/>
      <c r="E15" s="3"/>
      <c r="F15" s="3"/>
      <c r="G15" s="3"/>
      <c r="H15" s="3"/>
      <c r="I15" s="3"/>
      <c r="J15" s="3">
        <v>11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968</v>
      </c>
      <c r="V15" s="3">
        <f t="shared" si="0"/>
        <v>11</v>
      </c>
    </row>
    <row r="16" spans="1:22" ht="14.25">
      <c r="A16" s="3">
        <v>13</v>
      </c>
      <c r="B16" s="7" t="s">
        <v>31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32</v>
      </c>
      <c r="N16" s="3"/>
      <c r="O16" s="3"/>
      <c r="P16" s="3"/>
      <c r="Q16" s="3"/>
      <c r="R16" s="3"/>
      <c r="S16" s="3"/>
      <c r="T16" s="3"/>
      <c r="U16" s="3">
        <f t="shared" si="1"/>
        <v>5280</v>
      </c>
      <c r="V16" s="3">
        <f t="shared" si="0"/>
        <v>32</v>
      </c>
    </row>
    <row r="17" spans="1:22" ht="28.5">
      <c r="A17" s="3">
        <v>14</v>
      </c>
      <c r="B17" s="7" t="s">
        <v>169</v>
      </c>
      <c r="C17" s="3"/>
      <c r="D17" s="3"/>
      <c r="E17" s="3">
        <v>8</v>
      </c>
      <c r="F17" s="3"/>
      <c r="G17" s="3"/>
      <c r="H17" s="3"/>
      <c r="I17" s="3">
        <f>22-L17</f>
        <v>22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2082</v>
      </c>
      <c r="V17" s="3">
        <f t="shared" si="0"/>
        <v>30</v>
      </c>
    </row>
    <row r="18" spans="1:22" ht="14.25">
      <c r="A18" s="3">
        <v>15</v>
      </c>
      <c r="B18" s="7" t="s">
        <v>32</v>
      </c>
      <c r="C18" s="3"/>
      <c r="D18" s="3"/>
      <c r="E18" s="3"/>
      <c r="F18" s="3">
        <f>15+4</f>
        <v>19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>ROUND($C$3*C18+$D$3*D18+$E$3*E18+$F$3*F18+$G$3*G18+$H$3*G18+$H$3*H18+$I$3*I18+$J$3*J18+$K$3*K18+$L$3*L18+$M$3*M18+$N$3*N18+$O$3*O18+$P$3*P18+$Q$3*Q18+$R$3*R18+$S$3*S18+$T$3*T18,0)</f>
        <v>874</v>
      </c>
      <c r="V18" s="19">
        <f>F18</f>
        <v>19</v>
      </c>
    </row>
    <row r="19" spans="1:22" ht="14.25">
      <c r="A19" s="3">
        <v>16</v>
      </c>
      <c r="B19" s="7" t="s">
        <v>33</v>
      </c>
      <c r="C19" s="3"/>
      <c r="D19" s="3"/>
      <c r="E19" s="3"/>
      <c r="F19" s="3"/>
      <c r="G19" s="3"/>
      <c r="H19" s="3"/>
      <c r="I19" s="3"/>
      <c r="J19" s="3"/>
      <c r="K19" s="3">
        <v>7</v>
      </c>
      <c r="L19" s="3"/>
      <c r="M19" s="3"/>
      <c r="N19" s="3">
        <v>35</v>
      </c>
      <c r="O19" s="3"/>
      <c r="P19" s="3"/>
      <c r="Q19" s="3"/>
      <c r="R19" s="3"/>
      <c r="S19" s="3"/>
      <c r="T19" s="3"/>
      <c r="U19" s="3">
        <f t="shared" si="1"/>
        <v>10430</v>
      </c>
      <c r="V19" s="3">
        <f t="shared" si="0"/>
        <v>42</v>
      </c>
    </row>
    <row r="20" spans="1:22" ht="14.25">
      <c r="A20" s="3">
        <v>17</v>
      </c>
      <c r="B20" s="7" t="s">
        <v>35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>63+16</f>
        <v>79</v>
      </c>
      <c r="N20" s="3"/>
      <c r="O20" s="3"/>
      <c r="P20" s="3"/>
      <c r="Q20" s="3"/>
      <c r="R20" s="3"/>
      <c r="S20" s="3"/>
      <c r="T20" s="3"/>
      <c r="U20" s="3">
        <f t="shared" si="1"/>
        <v>13035</v>
      </c>
      <c r="V20" s="3">
        <f t="shared" si="0"/>
        <v>79</v>
      </c>
    </row>
    <row r="21" spans="1:22" ht="14.25">
      <c r="A21" s="3">
        <v>18</v>
      </c>
      <c r="B21" s="7" t="s">
        <v>36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19</v>
      </c>
      <c r="N21" s="3"/>
      <c r="O21" s="3"/>
      <c r="P21" s="3"/>
      <c r="Q21" s="3"/>
      <c r="R21" s="3"/>
      <c r="S21" s="3"/>
      <c r="T21" s="3"/>
      <c r="U21" s="3">
        <f t="shared" si="1"/>
        <v>3135</v>
      </c>
      <c r="V21" s="3">
        <f t="shared" si="0"/>
        <v>19</v>
      </c>
    </row>
    <row r="22" spans="1:22" ht="14.25">
      <c r="A22" s="3">
        <v>19</v>
      </c>
      <c r="B22" s="7" t="s">
        <v>37</v>
      </c>
      <c r="C22" s="3"/>
      <c r="D22" s="3"/>
      <c r="E22" s="3"/>
      <c r="F22" s="3"/>
      <c r="G22" s="3"/>
      <c r="H22" s="3"/>
      <c r="I22" s="3">
        <v>5</v>
      </c>
      <c r="J22" s="3"/>
      <c r="K22" s="3"/>
      <c r="L22" s="3"/>
      <c r="M22" s="3"/>
      <c r="N22" s="3"/>
      <c r="O22" s="3">
        <v>2</v>
      </c>
      <c r="P22" s="3"/>
      <c r="Q22" s="3"/>
      <c r="R22" s="3"/>
      <c r="S22" s="3"/>
      <c r="T22" s="3"/>
      <c r="U22" s="3">
        <f t="shared" si="1"/>
        <v>1210</v>
      </c>
      <c r="V22" s="3">
        <f t="shared" si="0"/>
        <v>7</v>
      </c>
    </row>
    <row r="23" spans="1:22" ht="14.25">
      <c r="A23" s="3">
        <v>20</v>
      </c>
      <c r="B23" s="7" t="s">
        <v>38</v>
      </c>
      <c r="C23" s="3"/>
      <c r="D23" s="3"/>
      <c r="E23" s="3"/>
      <c r="F23" s="3"/>
      <c r="G23" s="3"/>
      <c r="H23" s="3"/>
      <c r="I23" s="3">
        <f>2+1</f>
        <v>3</v>
      </c>
      <c r="J23" s="3"/>
      <c r="K23" s="3"/>
      <c r="L23" s="3">
        <v>8</v>
      </c>
      <c r="M23" s="3">
        <v>21</v>
      </c>
      <c r="N23" s="3">
        <v>14</v>
      </c>
      <c r="O23" s="3">
        <v>8</v>
      </c>
      <c r="P23" s="3"/>
      <c r="Q23" s="3">
        <f>6+2</f>
        <v>8</v>
      </c>
      <c r="R23" s="3"/>
      <c r="S23" s="3"/>
      <c r="T23" s="3"/>
      <c r="U23" s="3">
        <f t="shared" si="1"/>
        <v>19761</v>
      </c>
      <c r="V23" s="3">
        <f t="shared" si="0"/>
        <v>62</v>
      </c>
    </row>
    <row r="24" spans="1:22" ht="14.25">
      <c r="A24" s="3">
        <v>21</v>
      </c>
      <c r="B24" s="7" t="s">
        <v>39</v>
      </c>
      <c r="C24" s="3"/>
      <c r="D24" s="3"/>
      <c r="E24" s="3"/>
      <c r="F24" s="3"/>
      <c r="G24" s="3"/>
      <c r="H24" s="3"/>
      <c r="I24" s="3"/>
      <c r="J24" s="3">
        <v>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616</v>
      </c>
      <c r="V24" s="3">
        <f t="shared" si="0"/>
        <v>7</v>
      </c>
    </row>
    <row r="25" spans="1:22" ht="14.25">
      <c r="A25" s="3">
        <v>22</v>
      </c>
      <c r="B25" s="7" t="s">
        <v>40</v>
      </c>
      <c r="C25" s="3"/>
      <c r="D25" s="3"/>
      <c r="E25" s="3"/>
      <c r="F25" s="3"/>
      <c r="G25" s="3"/>
      <c r="H25" s="3"/>
      <c r="I25" s="3">
        <v>23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1884</v>
      </c>
      <c r="V25" s="3">
        <f t="shared" si="0"/>
        <v>23</v>
      </c>
    </row>
    <row r="26" spans="1:22" ht="14.25">
      <c r="A26" s="3">
        <v>23</v>
      </c>
      <c r="B26" s="7" t="s">
        <v>41</v>
      </c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230</v>
      </c>
      <c r="V26" s="3">
        <f t="shared" si="0"/>
        <v>2</v>
      </c>
    </row>
    <row r="27" spans="1:22" ht="14.25">
      <c r="A27" s="3">
        <v>24</v>
      </c>
      <c r="B27" s="7" t="s">
        <v>42</v>
      </c>
      <c r="C27" s="3"/>
      <c r="D27" s="3"/>
      <c r="E27" s="3"/>
      <c r="F27" s="3"/>
      <c r="G27" s="3"/>
      <c r="H27" s="3"/>
      <c r="I27" s="3"/>
      <c r="J27" s="3">
        <v>31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2728</v>
      </c>
      <c r="V27" s="3">
        <f t="shared" si="0"/>
        <v>31</v>
      </c>
    </row>
    <row r="28" spans="1:22" ht="14.25">
      <c r="A28" s="3">
        <v>25</v>
      </c>
      <c r="B28" s="7" t="s">
        <v>43</v>
      </c>
      <c r="C28" s="3"/>
      <c r="D28" s="3"/>
      <c r="E28" s="3">
        <v>13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455</v>
      </c>
      <c r="V28" s="3">
        <f t="shared" si="0"/>
        <v>13</v>
      </c>
    </row>
    <row r="29" spans="1:22" ht="14.25">
      <c r="A29" s="3">
        <v>26</v>
      </c>
      <c r="B29" s="7" t="s">
        <v>44</v>
      </c>
      <c r="C29" s="3"/>
      <c r="D29" s="3"/>
      <c r="E29" s="3"/>
      <c r="F29" s="3"/>
      <c r="G29" s="3"/>
      <c r="H29" s="3"/>
      <c r="I29" s="3"/>
      <c r="J29" s="3">
        <v>13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1144</v>
      </c>
      <c r="V29" s="3">
        <f t="shared" si="0"/>
        <v>13</v>
      </c>
    </row>
    <row r="30" spans="1:22" ht="14.25">
      <c r="A30" s="3">
        <v>27</v>
      </c>
      <c r="B30" s="7" t="s">
        <v>45</v>
      </c>
      <c r="C30" s="3"/>
      <c r="D30" s="3"/>
      <c r="E30" s="3"/>
      <c r="F30" s="3"/>
      <c r="G30" s="3"/>
      <c r="H30" s="3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116</v>
      </c>
      <c r="V30" s="3">
        <f t="shared" si="0"/>
        <v>2</v>
      </c>
    </row>
    <row r="31" spans="1:22" ht="14.25">
      <c r="A31" s="3">
        <v>28</v>
      </c>
      <c r="B31" s="7" t="s">
        <v>46</v>
      </c>
      <c r="C31" s="3"/>
      <c r="D31" s="3"/>
      <c r="E31" s="3"/>
      <c r="F31" s="3"/>
      <c r="G31" s="3"/>
      <c r="H31" s="3"/>
      <c r="I31" s="3">
        <v>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410</v>
      </c>
      <c r="V31" s="3">
        <f t="shared" si="0"/>
        <v>5</v>
      </c>
    </row>
    <row r="32" spans="1:22" ht="14.25">
      <c r="A32" s="3">
        <v>29</v>
      </c>
      <c r="B32" s="7" t="s">
        <v>47</v>
      </c>
      <c r="C32" s="3"/>
      <c r="D32" s="3"/>
      <c r="E32" s="3"/>
      <c r="F32" s="3"/>
      <c r="G32" s="3"/>
      <c r="H32" s="3"/>
      <c r="I32" s="3"/>
      <c r="J32" s="3"/>
      <c r="K32" s="3">
        <v>12</v>
      </c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1380</v>
      </c>
      <c r="V32" s="3">
        <f t="shared" si="0"/>
        <v>12</v>
      </c>
    </row>
    <row r="33" spans="1:22" ht="14.25">
      <c r="A33" s="3">
        <v>30</v>
      </c>
      <c r="B33" s="7" t="s">
        <v>48</v>
      </c>
      <c r="C33" s="3"/>
      <c r="D33" s="3"/>
      <c r="E33" s="3"/>
      <c r="F33" s="3"/>
      <c r="G33" s="3"/>
      <c r="H33" s="3"/>
      <c r="I33" s="3">
        <f>18+13</f>
        <v>31</v>
      </c>
      <c r="J33" s="3"/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2654</v>
      </c>
      <c r="V33" s="3">
        <f t="shared" si="0"/>
        <v>32</v>
      </c>
    </row>
    <row r="34" spans="1:22" ht="14.25">
      <c r="A34" s="3">
        <v>31</v>
      </c>
      <c r="B34" s="7" t="s">
        <v>49</v>
      </c>
      <c r="C34" s="3"/>
      <c r="D34" s="3"/>
      <c r="E34" s="3"/>
      <c r="F34" s="3"/>
      <c r="G34" s="3"/>
      <c r="H34" s="3"/>
      <c r="I34" s="3">
        <v>14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1147</v>
      </c>
      <c r="V34" s="3">
        <f t="shared" si="0"/>
        <v>14</v>
      </c>
    </row>
    <row r="35" spans="1:22" ht="14.25">
      <c r="A35" s="3">
        <v>32</v>
      </c>
      <c r="B35" s="7" t="s">
        <v>50</v>
      </c>
      <c r="C35" s="3"/>
      <c r="D35" s="3"/>
      <c r="E35" s="3"/>
      <c r="F35" s="3"/>
      <c r="G35" s="3"/>
      <c r="H35" s="3"/>
      <c r="I35" s="3"/>
      <c r="J35" s="3"/>
      <c r="K35" s="3">
        <v>10</v>
      </c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1150</v>
      </c>
      <c r="V35" s="3">
        <f t="shared" si="0"/>
        <v>10</v>
      </c>
    </row>
    <row r="36" spans="1:22" ht="14.25">
      <c r="A36" s="3">
        <v>33</v>
      </c>
      <c r="B36" s="7" t="s">
        <v>51</v>
      </c>
      <c r="C36" s="3"/>
      <c r="D36" s="3"/>
      <c r="E36" s="3"/>
      <c r="F36" s="3"/>
      <c r="G36" s="3"/>
      <c r="H36" s="3"/>
      <c r="I36" s="3"/>
      <c r="J36" s="3">
        <v>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1"/>
        <v>528</v>
      </c>
      <c r="V36" s="3">
        <f t="shared" si="0"/>
        <v>6</v>
      </c>
    </row>
    <row r="37" spans="1:22" ht="14.25">
      <c r="A37" s="3">
        <v>34</v>
      </c>
      <c r="B37" s="7" t="s">
        <v>52</v>
      </c>
      <c r="C37" s="3"/>
      <c r="D37" s="3"/>
      <c r="E37" s="3"/>
      <c r="F37" s="3"/>
      <c r="G37" s="3"/>
      <c r="H37" s="3"/>
      <c r="I37" s="3"/>
      <c r="J37" s="3"/>
      <c r="K37" s="3">
        <v>4</v>
      </c>
      <c r="L37" s="3"/>
      <c r="M37" s="3"/>
      <c r="N37" s="3"/>
      <c r="O37" s="3"/>
      <c r="P37" s="3"/>
      <c r="Q37" s="3"/>
      <c r="R37" s="3"/>
      <c r="S37" s="3"/>
      <c r="T37" s="3"/>
      <c r="U37" s="3">
        <f t="shared" si="1"/>
        <v>460</v>
      </c>
      <c r="V37" s="3">
        <f t="shared" si="0"/>
        <v>4</v>
      </c>
    </row>
    <row r="38" spans="1:22" ht="14.25">
      <c r="A38" s="3">
        <v>35</v>
      </c>
      <c r="B38" s="7" t="s">
        <v>53</v>
      </c>
      <c r="C38" s="3"/>
      <c r="D38" s="3"/>
      <c r="E38" s="3"/>
      <c r="F38" s="3"/>
      <c r="G38" s="3"/>
      <c r="H38" s="3"/>
      <c r="I38" s="3"/>
      <c r="J38" s="3"/>
      <c r="K38" s="3">
        <v>14</v>
      </c>
      <c r="L38" s="3"/>
      <c r="M38" s="3"/>
      <c r="N38" s="3"/>
      <c r="O38" s="3"/>
      <c r="P38" s="3"/>
      <c r="Q38" s="3"/>
      <c r="R38" s="3"/>
      <c r="S38" s="3"/>
      <c r="T38" s="3"/>
      <c r="U38" s="3">
        <f t="shared" si="1"/>
        <v>1610</v>
      </c>
      <c r="V38" s="3">
        <f t="shared" si="0"/>
        <v>14</v>
      </c>
    </row>
    <row r="39" spans="1:22" ht="14.25">
      <c r="A39" s="3">
        <v>36</v>
      </c>
      <c r="B39" s="7" t="s">
        <v>54</v>
      </c>
      <c r="C39" s="3"/>
      <c r="D39" s="3"/>
      <c r="E39" s="3"/>
      <c r="F39" s="3"/>
      <c r="G39" s="3"/>
      <c r="H39" s="3"/>
      <c r="I39" s="3"/>
      <c r="J39" s="3"/>
      <c r="K39" s="3">
        <v>6</v>
      </c>
      <c r="L39" s="3"/>
      <c r="M39" s="3"/>
      <c r="N39" s="3"/>
      <c r="O39" s="3"/>
      <c r="P39" s="3"/>
      <c r="Q39" s="3"/>
      <c r="R39" s="3"/>
      <c r="S39" s="3"/>
      <c r="T39" s="3"/>
      <c r="U39" s="3">
        <f t="shared" si="1"/>
        <v>690</v>
      </c>
      <c r="V39" s="3">
        <f t="shared" si="0"/>
        <v>6</v>
      </c>
    </row>
    <row r="40" spans="1:22" ht="14.25">
      <c r="A40" s="3">
        <v>37</v>
      </c>
      <c r="B40" s="7" t="s">
        <v>55</v>
      </c>
      <c r="C40" s="3"/>
      <c r="D40" s="3"/>
      <c r="E40" s="3"/>
      <c r="F40" s="3"/>
      <c r="G40" s="3"/>
      <c r="H40" s="3"/>
      <c r="I40" s="3">
        <f>4+4+4+2</f>
        <v>14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f t="shared" si="1"/>
        <v>1147</v>
      </c>
      <c r="V40" s="3">
        <f t="shared" si="0"/>
        <v>14</v>
      </c>
    </row>
    <row r="41" spans="1:22" ht="14.25">
      <c r="A41" s="3">
        <v>38</v>
      </c>
      <c r="B41" s="7" t="s">
        <v>56</v>
      </c>
      <c r="C41" s="3"/>
      <c r="D41" s="3"/>
      <c r="E41" s="3"/>
      <c r="F41" s="3"/>
      <c r="G41" s="3"/>
      <c r="H41" s="3"/>
      <c r="I41" s="3"/>
      <c r="J41" s="3"/>
      <c r="K41" s="3">
        <v>35</v>
      </c>
      <c r="L41" s="3"/>
      <c r="M41" s="3"/>
      <c r="N41" s="3"/>
      <c r="O41" s="3"/>
      <c r="P41" s="3"/>
      <c r="Q41" s="3"/>
      <c r="R41" s="3"/>
      <c r="S41" s="3"/>
      <c r="T41" s="3"/>
      <c r="U41" s="3">
        <f t="shared" si="1"/>
        <v>4025</v>
      </c>
      <c r="V41" s="3">
        <f t="shared" si="0"/>
        <v>35</v>
      </c>
    </row>
    <row r="42" spans="1:22" ht="14.25">
      <c r="A42" s="3">
        <v>39</v>
      </c>
      <c r="B42" s="7" t="s">
        <v>57</v>
      </c>
      <c r="C42" s="3"/>
      <c r="D42" s="3"/>
      <c r="E42" s="3"/>
      <c r="F42" s="3"/>
      <c r="G42" s="3"/>
      <c r="H42" s="3"/>
      <c r="I42" s="3"/>
      <c r="J42" s="3"/>
      <c r="K42" s="3">
        <v>34</v>
      </c>
      <c r="L42" s="3"/>
      <c r="M42" s="3"/>
      <c r="N42" s="3"/>
      <c r="O42" s="3"/>
      <c r="P42" s="3"/>
      <c r="Q42" s="3"/>
      <c r="R42" s="3"/>
      <c r="S42" s="3"/>
      <c r="T42" s="3"/>
      <c r="U42" s="3">
        <f t="shared" si="1"/>
        <v>3910</v>
      </c>
      <c r="V42" s="3">
        <f t="shared" si="0"/>
        <v>34</v>
      </c>
    </row>
    <row r="43" spans="1:22" ht="14.25">
      <c r="A43" s="3">
        <v>40</v>
      </c>
      <c r="B43" s="7" t="s">
        <v>58</v>
      </c>
      <c r="C43" s="3"/>
      <c r="D43" s="3"/>
      <c r="E43" s="3"/>
      <c r="F43" s="3"/>
      <c r="G43" s="3"/>
      <c r="H43" s="3">
        <v>9</v>
      </c>
      <c r="I43" s="3"/>
      <c r="J43" s="3"/>
      <c r="K43" s="3">
        <v>8</v>
      </c>
      <c r="L43" s="3"/>
      <c r="M43" s="3">
        <v>9</v>
      </c>
      <c r="N43" s="3"/>
      <c r="O43" s="3"/>
      <c r="P43" s="3"/>
      <c r="Q43" s="3"/>
      <c r="R43" s="3"/>
      <c r="S43" s="3"/>
      <c r="T43" s="3"/>
      <c r="U43" s="3">
        <f t="shared" si="1"/>
        <v>2927</v>
      </c>
      <c r="V43" s="3">
        <f>E43+H43+I43+J43+K43+L43+M43+N43+O43+P43+Q43+S43+T43+R43</f>
        <v>26</v>
      </c>
    </row>
    <row r="44" spans="1:22" ht="14.25">
      <c r="A44" s="3">
        <v>41</v>
      </c>
      <c r="B44" s="7" t="s">
        <v>150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14</v>
      </c>
      <c r="S44" s="3"/>
      <c r="T44" s="3"/>
      <c r="U44" s="3">
        <f t="shared" si="1"/>
        <v>322</v>
      </c>
      <c r="V44" s="3">
        <f>E44+H44+I44+J44+K44+L44+M44+N44+O44+P44+Q44+S44+T44+R44</f>
        <v>14</v>
      </c>
    </row>
    <row r="45" spans="1:22" ht="14.25">
      <c r="A45" s="3">
        <v>42</v>
      </c>
      <c r="B45" s="7" t="s">
        <v>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10</v>
      </c>
      <c r="S45" s="3"/>
      <c r="T45" s="3"/>
      <c r="U45" s="3">
        <f t="shared" si="1"/>
        <v>230</v>
      </c>
      <c r="V45" s="3">
        <f>E45+H45+I45+J45+K45+L45+M45+N45+O45+P45+Q45+S45+T45+R45</f>
        <v>10</v>
      </c>
    </row>
    <row r="46" spans="1:22" ht="14.25">
      <c r="A46" s="3">
        <v>43</v>
      </c>
      <c r="B46" s="7" t="s">
        <v>60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3</v>
      </c>
      <c r="S46" s="3"/>
      <c r="T46" s="3"/>
      <c r="U46" s="3">
        <f t="shared" si="1"/>
        <v>69</v>
      </c>
      <c r="V46" s="3">
        <f>E46+H46+I46+J46+K46+L46+M46+N46+O46+P46+Q46+S46+T46+R46</f>
        <v>3</v>
      </c>
    </row>
    <row r="47" spans="1:22" ht="14.25">
      <c r="A47" s="3">
        <v>44</v>
      </c>
      <c r="B47" s="7" t="s">
        <v>61</v>
      </c>
      <c r="C47" s="3"/>
      <c r="D47" s="3"/>
      <c r="E47" s="3"/>
      <c r="F47" s="3"/>
      <c r="G47" s="3"/>
      <c r="H47" s="3"/>
      <c r="I47" s="3">
        <f>17+4</f>
        <v>21</v>
      </c>
      <c r="J47" s="3"/>
      <c r="K47" s="3">
        <f>(6+7)*1</f>
        <v>13</v>
      </c>
      <c r="L47" s="3"/>
      <c r="M47" s="3"/>
      <c r="N47" s="3"/>
      <c r="O47" s="3"/>
      <c r="P47" s="3"/>
      <c r="Q47" s="3"/>
      <c r="R47" s="3"/>
      <c r="S47" s="3"/>
      <c r="T47" s="3"/>
      <c r="U47" s="3">
        <f t="shared" si="1"/>
        <v>3215</v>
      </c>
      <c r="V47" s="3">
        <f aca="true" t="shared" si="2" ref="V47:V57">E47+H47+I47+J47+K47+L47+M47+N47+O47+P47+Q47+S47+T47</f>
        <v>34</v>
      </c>
    </row>
    <row r="48" spans="1:22" ht="14.25">
      <c r="A48" s="3">
        <v>45</v>
      </c>
      <c r="B48" s="7" t="s">
        <v>62</v>
      </c>
      <c r="C48" s="3"/>
      <c r="D48" s="3"/>
      <c r="E48" s="3"/>
      <c r="F48" s="3"/>
      <c r="G48" s="3"/>
      <c r="H48" s="3"/>
      <c r="I48" s="3">
        <v>16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f t="shared" si="1"/>
        <v>1310</v>
      </c>
      <c r="V48" s="3">
        <f t="shared" si="2"/>
        <v>16</v>
      </c>
    </row>
    <row r="49" spans="1:22" ht="14.25">
      <c r="A49" s="3">
        <v>46</v>
      </c>
      <c r="B49" s="7" t="s">
        <v>63</v>
      </c>
      <c r="C49" s="3"/>
      <c r="D49" s="3"/>
      <c r="E49" s="3"/>
      <c r="F49" s="3"/>
      <c r="G49" s="3"/>
      <c r="H49" s="3"/>
      <c r="I49" s="3">
        <v>9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f t="shared" si="1"/>
        <v>737</v>
      </c>
      <c r="V49" s="3">
        <f t="shared" si="2"/>
        <v>9</v>
      </c>
    </row>
    <row r="50" spans="1:22" ht="14.25">
      <c r="A50" s="3">
        <v>47</v>
      </c>
      <c r="B50" s="7" t="s">
        <v>64</v>
      </c>
      <c r="C50" s="3"/>
      <c r="D50" s="3"/>
      <c r="E50" s="3"/>
      <c r="F50" s="3"/>
      <c r="G50" s="3"/>
      <c r="H50" s="3"/>
      <c r="I50" s="3"/>
      <c r="J50" s="3">
        <v>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 t="shared" si="1"/>
        <v>528</v>
      </c>
      <c r="V50" s="3">
        <f t="shared" si="2"/>
        <v>6</v>
      </c>
    </row>
    <row r="51" spans="1:22" ht="14.25">
      <c r="A51" s="3">
        <v>48</v>
      </c>
      <c r="B51" s="7" t="s">
        <v>65</v>
      </c>
      <c r="C51" s="3"/>
      <c r="D51" s="3"/>
      <c r="E51" s="3"/>
      <c r="F51" s="3"/>
      <c r="G51" s="3"/>
      <c r="H51" s="3"/>
      <c r="I51" s="3">
        <v>13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si="1"/>
        <v>1065</v>
      </c>
      <c r="V51" s="3">
        <f t="shared" si="2"/>
        <v>13</v>
      </c>
    </row>
    <row r="52" spans="1:22" ht="14.25">
      <c r="A52" s="3">
        <v>49</v>
      </c>
      <c r="B52" s="7" t="s">
        <v>66</v>
      </c>
      <c r="C52" s="3"/>
      <c r="D52" s="3"/>
      <c r="E52" s="3"/>
      <c r="F52" s="3"/>
      <c r="G52" s="3"/>
      <c r="H52" s="3"/>
      <c r="I52" s="3">
        <f>39+15</f>
        <v>54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1"/>
        <v>4423</v>
      </c>
      <c r="V52" s="3">
        <f t="shared" si="2"/>
        <v>54</v>
      </c>
    </row>
    <row r="53" spans="1:22" ht="14.25">
      <c r="A53" s="3">
        <v>50</v>
      </c>
      <c r="B53" s="7" t="s">
        <v>67</v>
      </c>
      <c r="C53" s="3"/>
      <c r="D53" s="3"/>
      <c r="E53" s="3"/>
      <c r="F53" s="3"/>
      <c r="G53" s="3"/>
      <c r="H53" s="3"/>
      <c r="I53" s="3">
        <v>39</v>
      </c>
      <c r="J53" s="3"/>
      <c r="K53" s="3">
        <f>6+33*0</f>
        <v>6</v>
      </c>
      <c r="L53" s="3"/>
      <c r="M53" s="3"/>
      <c r="N53" s="3"/>
      <c r="O53" s="3"/>
      <c r="P53" s="3"/>
      <c r="Q53" s="3"/>
      <c r="R53" s="3"/>
      <c r="S53" s="3"/>
      <c r="T53" s="3"/>
      <c r="U53" s="3">
        <f t="shared" si="1"/>
        <v>3884</v>
      </c>
      <c r="V53" s="3">
        <f t="shared" si="2"/>
        <v>45</v>
      </c>
    </row>
    <row r="54" spans="1:22" ht="28.5">
      <c r="A54" s="3">
        <v>51</v>
      </c>
      <c r="B54" s="7" t="s">
        <v>68</v>
      </c>
      <c r="C54" s="3"/>
      <c r="D54" s="3"/>
      <c r="E54" s="3"/>
      <c r="F54" s="3"/>
      <c r="G54" s="3"/>
      <c r="H54" s="3"/>
      <c r="I54" s="3"/>
      <c r="J54" s="3"/>
      <c r="K54" s="3">
        <v>42</v>
      </c>
      <c r="L54" s="3"/>
      <c r="M54" s="3">
        <v>166</v>
      </c>
      <c r="N54" s="3"/>
      <c r="O54" s="3"/>
      <c r="P54" s="3"/>
      <c r="Q54" s="3"/>
      <c r="R54" s="3"/>
      <c r="S54" s="3"/>
      <c r="T54" s="3"/>
      <c r="U54" s="3">
        <f t="shared" si="1"/>
        <v>32220</v>
      </c>
      <c r="V54" s="3">
        <f t="shared" si="2"/>
        <v>208</v>
      </c>
    </row>
    <row r="55" spans="1:22" ht="14.25">
      <c r="A55" s="3">
        <v>52</v>
      </c>
      <c r="B55" s="7" t="s">
        <v>69</v>
      </c>
      <c r="C55" s="3"/>
      <c r="D55" s="3"/>
      <c r="E55" s="3"/>
      <c r="F55" s="3"/>
      <c r="G55" s="3"/>
      <c r="H55" s="3"/>
      <c r="I55" s="3"/>
      <c r="J55" s="3">
        <v>9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 t="shared" si="1"/>
        <v>792</v>
      </c>
      <c r="V55" s="3">
        <f t="shared" si="2"/>
        <v>9</v>
      </c>
    </row>
    <row r="56" spans="1:22" ht="14.25">
      <c r="A56" s="3">
        <v>53</v>
      </c>
      <c r="B56" s="7" t="s">
        <v>34</v>
      </c>
      <c r="C56" s="3"/>
      <c r="D56" s="3"/>
      <c r="E56" s="3"/>
      <c r="F56" s="3"/>
      <c r="G56" s="3"/>
      <c r="H56" s="3"/>
      <c r="I56" s="3">
        <v>18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f t="shared" si="1"/>
        <v>1474</v>
      </c>
      <c r="V56" s="3">
        <f t="shared" si="2"/>
        <v>18</v>
      </c>
    </row>
    <row r="57" spans="1:22" ht="14.25">
      <c r="A57" s="3">
        <v>54</v>
      </c>
      <c r="B57" s="7" t="s">
        <v>70</v>
      </c>
      <c r="C57" s="3"/>
      <c r="D57" s="3"/>
      <c r="E57" s="3"/>
      <c r="F57" s="3"/>
      <c r="G57" s="3"/>
      <c r="H57" s="3"/>
      <c r="I57" s="3"/>
      <c r="J57" s="3"/>
      <c r="K57" s="3">
        <v>19</v>
      </c>
      <c r="L57" s="3"/>
      <c r="M57" s="3"/>
      <c r="N57" s="3"/>
      <c r="O57" s="3"/>
      <c r="P57" s="3"/>
      <c r="Q57" s="3"/>
      <c r="R57" s="3"/>
      <c r="S57" s="3"/>
      <c r="T57" s="3"/>
      <c r="U57" s="3">
        <f t="shared" si="1"/>
        <v>2185</v>
      </c>
      <c r="V57" s="3">
        <f t="shared" si="2"/>
        <v>19</v>
      </c>
    </row>
    <row r="58" spans="1:22" ht="14.25">
      <c r="A58" s="3">
        <v>55</v>
      </c>
      <c r="B58" s="7" t="s">
        <v>71</v>
      </c>
      <c r="C58" s="3"/>
      <c r="D58" s="3"/>
      <c r="E58" s="3"/>
      <c r="F58" s="3"/>
      <c r="G58" s="3"/>
      <c r="H58" s="3"/>
      <c r="I58" s="3"/>
      <c r="J58" s="3"/>
      <c r="K58" s="3">
        <v>16</v>
      </c>
      <c r="L58" s="3"/>
      <c r="M58" s="3"/>
      <c r="N58" s="3"/>
      <c r="O58" s="3"/>
      <c r="P58" s="3"/>
      <c r="Q58" s="3"/>
      <c r="R58" s="3"/>
      <c r="S58" s="3"/>
      <c r="T58" s="3"/>
      <c r="U58" s="3">
        <f t="shared" si="1"/>
        <v>1840</v>
      </c>
      <c r="V58" s="3">
        <f>E58+H58+I58+J58+K58+L58+M58+N58+O58+P58+Q58+S58+T58</f>
        <v>16</v>
      </c>
    </row>
    <row r="59" spans="1:22" ht="14.25">
      <c r="A59" s="3">
        <v>56</v>
      </c>
      <c r="B59" s="7" t="s">
        <v>72</v>
      </c>
      <c r="C59" s="3"/>
      <c r="D59" s="3"/>
      <c r="E59" s="3"/>
      <c r="F59" s="3"/>
      <c r="G59" s="3"/>
      <c r="H59" s="3"/>
      <c r="I59" s="3">
        <v>10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f t="shared" si="1"/>
        <v>819</v>
      </c>
      <c r="V59" s="3">
        <f>E59+H59+I59+J59+K59+L59+M59+N59+O59+P59+Q59+S59+T59</f>
        <v>10</v>
      </c>
    </row>
    <row r="60" spans="1:22" ht="14.25">
      <c r="A60" s="3">
        <v>57</v>
      </c>
      <c r="B60" s="7" t="s">
        <v>167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v>37</v>
      </c>
      <c r="N60" s="3"/>
      <c r="O60" s="3"/>
      <c r="P60" s="3"/>
      <c r="Q60" s="3"/>
      <c r="R60" s="3"/>
      <c r="S60" s="3"/>
      <c r="T60" s="3"/>
      <c r="U60" s="3">
        <f t="shared" si="1"/>
        <v>6105</v>
      </c>
      <c r="V60" s="3">
        <f>E60+H60+I60+J60+K60+L60+M60+N60+O60+P60+Q60+S60+T60+G60+F60+C60</f>
        <v>37</v>
      </c>
    </row>
    <row r="61" spans="1:22" ht="14.25">
      <c r="A61" s="3">
        <v>58</v>
      </c>
      <c r="B61" s="7" t="s">
        <v>73</v>
      </c>
      <c r="C61" s="3"/>
      <c r="D61" s="3"/>
      <c r="E61" s="3"/>
      <c r="F61" s="3">
        <v>17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f t="shared" si="1"/>
        <v>782</v>
      </c>
      <c r="V61" s="3">
        <f>E61+H61+I61+J61+K61+L61+M61+N61+O61+P61+Q61+S61+T61+G61+F61+C61</f>
        <v>17</v>
      </c>
    </row>
    <row r="62" spans="1:22" ht="14.25">
      <c r="A62" s="3">
        <v>59</v>
      </c>
      <c r="B62" s="7" t="s">
        <v>168</v>
      </c>
      <c r="C62" s="3"/>
      <c r="D62" s="3"/>
      <c r="E62" s="3"/>
      <c r="F62" s="3"/>
      <c r="G62" s="3"/>
      <c r="H62" s="3">
        <v>9</v>
      </c>
      <c r="I62" s="3"/>
      <c r="J62" s="3">
        <v>9</v>
      </c>
      <c r="K62" s="3">
        <v>12</v>
      </c>
      <c r="L62" s="3"/>
      <c r="M62" s="3"/>
      <c r="N62" s="3"/>
      <c r="O62" s="3"/>
      <c r="P62" s="3"/>
      <c r="Q62" s="3"/>
      <c r="R62" s="3"/>
      <c r="S62" s="3"/>
      <c r="T62" s="3"/>
      <c r="U62" s="3">
        <f t="shared" si="1"/>
        <v>2694</v>
      </c>
      <c r="V62" s="3">
        <f>E62+H62+I62+J62+K62+L62+M62+N62+O62+P62+Q62+S62+T62+G62+F62+C62</f>
        <v>30</v>
      </c>
    </row>
    <row r="63" spans="1:22" ht="14.25">
      <c r="A63" s="3">
        <v>60</v>
      </c>
      <c r="B63" s="7" t="s">
        <v>147</v>
      </c>
      <c r="C63" s="3"/>
      <c r="D63" s="3"/>
      <c r="E63" s="3"/>
      <c r="F63" s="3"/>
      <c r="G63" s="3"/>
      <c r="H63" s="3"/>
      <c r="I63" s="3"/>
      <c r="J63" s="3"/>
      <c r="K63" s="19">
        <v>44</v>
      </c>
      <c r="L63" s="3"/>
      <c r="M63" s="3"/>
      <c r="N63" s="3"/>
      <c r="O63" s="3"/>
      <c r="P63" s="3"/>
      <c r="Q63" s="3"/>
      <c r="R63" s="3"/>
      <c r="S63" s="3">
        <f>21+21</f>
        <v>42</v>
      </c>
      <c r="T63" s="3"/>
      <c r="U63" s="3">
        <f t="shared" si="1"/>
        <v>5816</v>
      </c>
      <c r="V63" s="3">
        <f>E63+H63+I63+J63+K63+L63+M63+N63+O63+P63+Q63+S63+T63+G63+F63+C63+D63</f>
        <v>86</v>
      </c>
    </row>
    <row r="64" spans="1:22" ht="14.25">
      <c r="A64" s="3">
        <v>61</v>
      </c>
      <c r="B64" s="7" t="s">
        <v>74</v>
      </c>
      <c r="C64" s="3"/>
      <c r="D64" s="3"/>
      <c r="E64" s="3"/>
      <c r="F64" s="3"/>
      <c r="G64" s="19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f t="shared" si="1"/>
        <v>460</v>
      </c>
      <c r="V64" s="3">
        <f>E64+H64+I64+J64+K64+L64+M64+N64+O64+P64+Q64+S64+T64+G64+F64+C64+D64</f>
        <v>4</v>
      </c>
    </row>
    <row r="65" spans="1:22" ht="14.25">
      <c r="A65" s="3">
        <v>62</v>
      </c>
      <c r="B65" s="7" t="s">
        <v>75</v>
      </c>
      <c r="C65" s="3"/>
      <c r="D65" s="3"/>
      <c r="E65" s="19">
        <f>25+16</f>
        <v>41</v>
      </c>
      <c r="F65" s="3"/>
      <c r="G65" s="19">
        <v>8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v>5</v>
      </c>
      <c r="T65" s="3"/>
      <c r="U65" s="3">
        <f t="shared" si="1"/>
        <v>2445</v>
      </c>
      <c r="V65" s="3">
        <f>E65+H65+I65+J65+K65+L65+M65+N65+O65+P65+Q65+S65+T65+G65+F65+C65+D65</f>
        <v>54</v>
      </c>
    </row>
    <row r="66" spans="1:22" ht="14.25">
      <c r="A66" s="3">
        <v>63</v>
      </c>
      <c r="B66" s="7" t="s">
        <v>76</v>
      </c>
      <c r="C66" s="3"/>
      <c r="D66" s="3"/>
      <c r="E66" s="19">
        <v>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f t="shared" si="1"/>
        <v>210</v>
      </c>
      <c r="V66" s="3">
        <f>E66+H66+I66+J66+K66+L66+M66+N66+O66+P66+Q66+S66+T66+G66+F66+C66</f>
        <v>6</v>
      </c>
    </row>
    <row r="67" spans="1:22" ht="14.25">
      <c r="A67" s="3">
        <v>64</v>
      </c>
      <c r="B67" s="7" t="s">
        <v>145</v>
      </c>
      <c r="C67" s="3"/>
      <c r="D67" s="3"/>
      <c r="E67" s="3"/>
      <c r="F67" s="19">
        <v>17</v>
      </c>
      <c r="G67" s="3"/>
      <c r="H67" s="19">
        <v>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f t="shared" si="1"/>
        <v>1014</v>
      </c>
      <c r="V67" s="3">
        <f>E67+H67+I67+J67+K67+L67+M67+N67+O67+P67+Q67+S67+T67+G67+F67+C67</f>
        <v>21</v>
      </c>
    </row>
    <row r="68" spans="1:22" ht="14.25">
      <c r="A68" s="3">
        <v>65</v>
      </c>
      <c r="B68" s="7" t="s">
        <v>146</v>
      </c>
      <c r="C68" s="3"/>
      <c r="D68" s="3"/>
      <c r="E68" s="19">
        <v>13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f t="shared" si="1"/>
        <v>455</v>
      </c>
      <c r="V68" s="3">
        <f>E68+H68+I68+J68+K68+L68+M68+N68+O68+P68+Q68+S68+T68+G68+F68+C68</f>
        <v>13</v>
      </c>
    </row>
    <row r="69" spans="1:22" ht="14.25">
      <c r="A69" s="3">
        <v>66</v>
      </c>
      <c r="B69" s="7" t="s">
        <v>148</v>
      </c>
      <c r="C69" s="3"/>
      <c r="D69" s="3"/>
      <c r="E69" s="3"/>
      <c r="F69" s="19">
        <v>7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>
        <f t="shared" si="1"/>
        <v>322</v>
      </c>
      <c r="V69" s="3">
        <f>E69+H69+I69+J69+K69+L69+M69+N69+O69+P69+Q69+S69+T69+G69+F69+C69</f>
        <v>7</v>
      </c>
    </row>
    <row r="70" spans="1:22" ht="28.5">
      <c r="A70" s="3">
        <v>67</v>
      </c>
      <c r="B70" s="7" t="s">
        <v>149</v>
      </c>
      <c r="C70" s="3"/>
      <c r="D70" s="3"/>
      <c r="E70" s="19">
        <v>10</v>
      </c>
      <c r="F70" s="3"/>
      <c r="G70" s="3"/>
      <c r="H70" s="3">
        <v>55</v>
      </c>
      <c r="I70" s="3"/>
      <c r="J70" s="3">
        <v>4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>
        <f>ROUND($C$3*C70+$D$3*D70+$E$3*E70+$F$3*F70+$G$3*G70+$H$3*G70+$H$3*H70+$I$3*I70+$J$3*J70+$K$3*K70+$L$3*L70+$M$3*M70+$N$3*N70+$O$3*O70+$P$3*P70+$Q$3*Q70+$R$3*R70+$S$3*S70+$T$3*T70,0)</f>
        <v>3892</v>
      </c>
      <c r="V70" s="3">
        <f>E70+H70+I70+J70+K70+L70+M70+N70+O70+P70+Q70+S70+T70+G70+F70+C70</f>
        <v>69</v>
      </c>
    </row>
    <row r="71" spans="1:22" ht="14.25">
      <c r="A71" s="3"/>
      <c r="B71" s="7"/>
      <c r="C71" s="3">
        <f>SUM(C4:C70)</f>
        <v>0</v>
      </c>
      <c r="D71" s="3">
        <f aca="true" t="shared" si="3" ref="D71:T71">SUM(D4:D70)</f>
        <v>0</v>
      </c>
      <c r="E71" s="3">
        <f t="shared" si="3"/>
        <v>91</v>
      </c>
      <c r="F71" s="3">
        <f t="shared" si="3"/>
        <v>60</v>
      </c>
      <c r="G71" s="3">
        <f t="shared" si="3"/>
        <v>12</v>
      </c>
      <c r="H71" s="3">
        <f t="shared" si="3"/>
        <v>133</v>
      </c>
      <c r="I71" s="3">
        <f t="shared" si="3"/>
        <v>324</v>
      </c>
      <c r="J71" s="3">
        <f t="shared" si="3"/>
        <v>129</v>
      </c>
      <c r="K71" s="3">
        <f t="shared" si="3"/>
        <v>307</v>
      </c>
      <c r="L71" s="3">
        <f t="shared" si="3"/>
        <v>8</v>
      </c>
      <c r="M71" s="3">
        <f t="shared" si="3"/>
        <v>421</v>
      </c>
      <c r="N71" s="3">
        <f t="shared" si="3"/>
        <v>49</v>
      </c>
      <c r="O71" s="3">
        <f t="shared" si="3"/>
        <v>10</v>
      </c>
      <c r="P71" s="3">
        <f t="shared" si="3"/>
        <v>0</v>
      </c>
      <c r="Q71" s="3">
        <f t="shared" si="3"/>
        <v>8</v>
      </c>
      <c r="R71" s="3">
        <f t="shared" si="3"/>
        <v>27</v>
      </c>
      <c r="S71" s="3">
        <f t="shared" si="3"/>
        <v>47</v>
      </c>
      <c r="T71" s="3">
        <f t="shared" si="3"/>
        <v>0</v>
      </c>
      <c r="U71" s="3">
        <f>SUM(U4:U70)</f>
        <v>185642</v>
      </c>
      <c r="V71" s="3">
        <f>SUM(V4:V70)</f>
        <v>1626</v>
      </c>
    </row>
    <row r="75" ht="15">
      <c r="B75" s="18" t="s">
        <v>166</v>
      </c>
    </row>
    <row r="76" spans="2:5" ht="14.25">
      <c r="B76" s="1" t="s">
        <v>162</v>
      </c>
      <c r="E76">
        <f>248+13</f>
        <v>261</v>
      </c>
    </row>
    <row r="77" spans="2:5" ht="14.25">
      <c r="B77" s="1" t="s">
        <v>163</v>
      </c>
      <c r="E77">
        <v>1138</v>
      </c>
    </row>
    <row r="78" spans="2:5" ht="14.25">
      <c r="B78" s="1" t="s">
        <v>164</v>
      </c>
      <c r="E78">
        <f>148-4</f>
        <v>144</v>
      </c>
    </row>
    <row r="79" spans="2:5" ht="14.25">
      <c r="B79" s="1" t="s">
        <v>165</v>
      </c>
      <c r="E79">
        <v>79</v>
      </c>
    </row>
    <row r="81" spans="2:5" ht="14.25">
      <c r="B81" s="1" t="s">
        <v>171</v>
      </c>
      <c r="E81">
        <f>SUM(E76:E80)</f>
        <v>1622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zoomScalePageLayoutView="0" workbookViewId="0" topLeftCell="A1">
      <selection activeCell="E21" sqref="E21"/>
    </sheetView>
  </sheetViews>
  <sheetFormatPr defaultColWidth="8.796875" defaultRowHeight="14.25"/>
  <cols>
    <col min="1" max="1" width="4.69921875" style="0" customWidth="1"/>
    <col min="2" max="2" width="5.69921875" style="0" customWidth="1"/>
    <col min="3" max="3" width="8.8984375" style="0" customWidth="1"/>
    <col min="4" max="4" width="6.5" style="0" customWidth="1"/>
    <col min="5" max="5" width="29.69921875" style="0" customWidth="1"/>
    <col min="6" max="6" width="19.59765625" style="0" customWidth="1"/>
    <col min="7" max="7" width="18.5" style="0" customWidth="1"/>
    <col min="8" max="8" width="9.8984375" style="0" customWidth="1"/>
    <col min="9" max="9" width="18.8984375" style="0" customWidth="1"/>
    <col min="10" max="10" width="19.09765625" style="0" customWidth="1"/>
    <col min="11" max="11" width="8.69921875" style="0" customWidth="1"/>
    <col min="12" max="12" width="10.69921875" style="0" customWidth="1"/>
  </cols>
  <sheetData>
    <row r="1" ht="15">
      <c r="B1" s="4" t="s">
        <v>11</v>
      </c>
    </row>
    <row r="2" spans="2:12" ht="48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4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4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4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4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4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ht="14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4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4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4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4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4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7" spans="5:9" ht="14.25">
      <c r="E27" t="s">
        <v>12</v>
      </c>
      <c r="I27" t="s">
        <v>13</v>
      </c>
    </row>
    <row r="30" spans="5:10" ht="14.25">
      <c r="E30" s="6" t="s">
        <v>15</v>
      </c>
      <c r="J30" s="5" t="s">
        <v>14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selection activeCell="B79" sqref="B79"/>
    </sheetView>
  </sheetViews>
  <sheetFormatPr defaultColWidth="8.796875" defaultRowHeight="14.25"/>
  <cols>
    <col min="1" max="1" width="5" style="0" customWidth="1"/>
    <col min="2" max="2" width="38.69921875" style="0" customWidth="1"/>
  </cols>
  <sheetData>
    <row r="1" ht="14.25">
      <c r="B1" t="s">
        <v>144</v>
      </c>
    </row>
    <row r="2" spans="1:2" ht="14.25">
      <c r="A2">
        <v>1</v>
      </c>
      <c r="B2" s="9" t="s">
        <v>78</v>
      </c>
    </row>
    <row r="3" spans="1:2" ht="14.25">
      <c r="A3">
        <v>2</v>
      </c>
      <c r="B3" s="9" t="s">
        <v>79</v>
      </c>
    </row>
    <row r="4" spans="1:2" ht="14.25">
      <c r="A4">
        <v>3</v>
      </c>
      <c r="B4" s="9" t="s">
        <v>80</v>
      </c>
    </row>
    <row r="5" spans="1:2" ht="14.25">
      <c r="A5">
        <v>4</v>
      </c>
      <c r="B5" s="9" t="s">
        <v>153</v>
      </c>
    </row>
    <row r="6" spans="1:2" ht="14.25">
      <c r="A6">
        <v>5</v>
      </c>
      <c r="B6" s="9" t="s">
        <v>154</v>
      </c>
    </row>
    <row r="7" spans="1:2" ht="14.25">
      <c r="A7">
        <v>6</v>
      </c>
      <c r="B7" s="9" t="s">
        <v>155</v>
      </c>
    </row>
    <row r="8" spans="1:2" ht="14.25">
      <c r="A8">
        <v>7</v>
      </c>
      <c r="B8" s="9" t="s">
        <v>156</v>
      </c>
    </row>
    <row r="9" spans="1:2" ht="14.25">
      <c r="A9">
        <v>8</v>
      </c>
      <c r="B9" s="9" t="s">
        <v>81</v>
      </c>
    </row>
    <row r="10" spans="1:2" ht="14.25">
      <c r="A10">
        <v>9</v>
      </c>
      <c r="B10" s="9" t="s">
        <v>82</v>
      </c>
    </row>
    <row r="11" spans="1:2" ht="14.25">
      <c r="A11">
        <v>10</v>
      </c>
      <c r="B11" s="9" t="s">
        <v>83</v>
      </c>
    </row>
    <row r="12" spans="1:2" ht="14.25">
      <c r="A12">
        <v>11</v>
      </c>
      <c r="B12" s="9" t="s">
        <v>84</v>
      </c>
    </row>
    <row r="13" spans="1:2" ht="14.25">
      <c r="A13">
        <v>12</v>
      </c>
      <c r="B13" s="9" t="s">
        <v>85</v>
      </c>
    </row>
    <row r="14" spans="1:2" ht="14.25">
      <c r="A14">
        <v>13</v>
      </c>
      <c r="B14" s="9" t="s">
        <v>86</v>
      </c>
    </row>
    <row r="15" spans="1:2" ht="14.25">
      <c r="A15">
        <v>14</v>
      </c>
      <c r="B15" s="9" t="s">
        <v>87</v>
      </c>
    </row>
    <row r="16" spans="1:2" ht="14.25">
      <c r="A16">
        <v>15</v>
      </c>
      <c r="B16" s="9" t="s">
        <v>88</v>
      </c>
    </row>
    <row r="17" spans="1:2" ht="14.25">
      <c r="A17">
        <v>16</v>
      </c>
      <c r="B17" s="10" t="s">
        <v>89</v>
      </c>
    </row>
    <row r="18" spans="1:2" ht="14.25">
      <c r="A18">
        <v>17</v>
      </c>
      <c r="B18" s="10" t="s">
        <v>90</v>
      </c>
    </row>
    <row r="19" spans="1:2" ht="14.25">
      <c r="A19">
        <v>18</v>
      </c>
      <c r="B19" s="10" t="s">
        <v>91</v>
      </c>
    </row>
    <row r="20" spans="1:2" ht="14.25">
      <c r="A20">
        <v>19</v>
      </c>
      <c r="B20" s="10" t="s">
        <v>92</v>
      </c>
    </row>
    <row r="21" spans="1:2" ht="14.25">
      <c r="A21">
        <v>20</v>
      </c>
      <c r="B21" s="10" t="s">
        <v>93</v>
      </c>
    </row>
    <row r="22" spans="1:2" ht="14.25">
      <c r="A22">
        <v>21</v>
      </c>
      <c r="B22" s="10" t="s">
        <v>94</v>
      </c>
    </row>
    <row r="23" spans="1:2" ht="14.25">
      <c r="A23">
        <v>22</v>
      </c>
      <c r="B23" s="10" t="s">
        <v>95</v>
      </c>
    </row>
    <row r="24" spans="1:2" ht="14.25">
      <c r="A24">
        <v>23</v>
      </c>
      <c r="B24" s="10" t="s">
        <v>96</v>
      </c>
    </row>
    <row r="25" spans="1:2" ht="14.25">
      <c r="A25">
        <v>24</v>
      </c>
      <c r="B25" s="10" t="s">
        <v>97</v>
      </c>
    </row>
    <row r="26" spans="1:2" ht="14.25">
      <c r="A26">
        <v>25</v>
      </c>
      <c r="B26" s="10" t="s">
        <v>98</v>
      </c>
    </row>
    <row r="27" spans="1:2" ht="14.25">
      <c r="A27">
        <v>26</v>
      </c>
      <c r="B27" s="10" t="s">
        <v>99</v>
      </c>
    </row>
    <row r="28" spans="1:2" ht="14.25">
      <c r="A28">
        <v>27</v>
      </c>
      <c r="B28" s="10" t="s">
        <v>100</v>
      </c>
    </row>
    <row r="29" spans="1:2" ht="14.25">
      <c r="A29">
        <v>28</v>
      </c>
      <c r="B29" s="10" t="s">
        <v>101</v>
      </c>
    </row>
    <row r="30" spans="1:2" ht="14.25">
      <c r="A30">
        <v>29</v>
      </c>
      <c r="B30" s="10" t="s">
        <v>102</v>
      </c>
    </row>
    <row r="31" spans="1:2" ht="14.25">
      <c r="A31">
        <v>30</v>
      </c>
      <c r="B31" s="10" t="s">
        <v>103</v>
      </c>
    </row>
    <row r="32" spans="1:2" ht="14.25">
      <c r="A32">
        <v>31</v>
      </c>
      <c r="B32" s="10" t="s">
        <v>104</v>
      </c>
    </row>
    <row r="33" spans="1:2" ht="14.25">
      <c r="A33">
        <v>32</v>
      </c>
      <c r="B33" s="10" t="s">
        <v>105</v>
      </c>
    </row>
    <row r="34" spans="1:2" ht="14.25">
      <c r="A34">
        <v>33</v>
      </c>
      <c r="B34" s="10" t="s">
        <v>106</v>
      </c>
    </row>
    <row r="35" spans="1:2" ht="14.25">
      <c r="A35">
        <v>34</v>
      </c>
      <c r="B35" s="10" t="s">
        <v>107</v>
      </c>
    </row>
    <row r="36" spans="1:2" ht="14.25">
      <c r="A36">
        <v>35</v>
      </c>
      <c r="B36" s="10" t="s">
        <v>108</v>
      </c>
    </row>
    <row r="37" spans="1:2" ht="14.25">
      <c r="A37">
        <v>36</v>
      </c>
      <c r="B37" s="10" t="s">
        <v>109</v>
      </c>
    </row>
    <row r="38" spans="1:2" ht="14.25">
      <c r="A38">
        <v>37</v>
      </c>
      <c r="B38" s="10" t="s">
        <v>110</v>
      </c>
    </row>
    <row r="39" spans="1:2" ht="14.25">
      <c r="A39">
        <v>38</v>
      </c>
      <c r="B39" s="10" t="s">
        <v>111</v>
      </c>
    </row>
    <row r="40" spans="1:2" ht="14.25">
      <c r="A40">
        <v>39</v>
      </c>
      <c r="B40" s="10" t="s">
        <v>112</v>
      </c>
    </row>
    <row r="41" spans="1:2" ht="14.25">
      <c r="A41">
        <v>40</v>
      </c>
      <c r="B41" s="10" t="s">
        <v>113</v>
      </c>
    </row>
    <row r="42" spans="1:2" ht="14.25">
      <c r="A42">
        <v>41</v>
      </c>
      <c r="B42" s="10" t="s">
        <v>114</v>
      </c>
    </row>
    <row r="43" spans="1:2" ht="14.25">
      <c r="A43">
        <v>42</v>
      </c>
      <c r="B43" s="10" t="s">
        <v>115</v>
      </c>
    </row>
    <row r="44" spans="1:2" ht="14.25">
      <c r="A44">
        <v>43</v>
      </c>
      <c r="B44" s="10" t="s">
        <v>116</v>
      </c>
    </row>
    <row r="45" spans="1:2" ht="14.25">
      <c r="A45">
        <v>44</v>
      </c>
      <c r="B45" s="10" t="s">
        <v>117</v>
      </c>
    </row>
    <row r="46" spans="1:2" ht="14.25">
      <c r="A46">
        <v>45</v>
      </c>
      <c r="B46" s="10" t="s">
        <v>118</v>
      </c>
    </row>
    <row r="47" spans="1:2" ht="14.25">
      <c r="A47">
        <v>46</v>
      </c>
      <c r="B47" s="10" t="s">
        <v>119</v>
      </c>
    </row>
    <row r="48" spans="1:2" ht="14.25">
      <c r="A48">
        <v>47</v>
      </c>
      <c r="B48" s="10" t="s">
        <v>120</v>
      </c>
    </row>
    <row r="49" spans="1:2" ht="14.25">
      <c r="A49">
        <v>48</v>
      </c>
      <c r="B49" s="10" t="s">
        <v>121</v>
      </c>
    </row>
    <row r="50" spans="1:2" ht="14.25">
      <c r="A50">
        <v>49</v>
      </c>
      <c r="B50" s="10" t="s">
        <v>122</v>
      </c>
    </row>
    <row r="51" spans="1:2" ht="14.25">
      <c r="A51">
        <v>50</v>
      </c>
      <c r="B51" s="10" t="s">
        <v>123</v>
      </c>
    </row>
    <row r="52" spans="1:2" ht="14.25">
      <c r="A52">
        <v>51</v>
      </c>
      <c r="B52" s="10" t="s">
        <v>124</v>
      </c>
    </row>
    <row r="53" spans="1:2" ht="14.25">
      <c r="A53">
        <v>52</v>
      </c>
      <c r="B53" s="10" t="s">
        <v>125</v>
      </c>
    </row>
    <row r="54" spans="1:2" ht="14.25">
      <c r="A54">
        <v>53</v>
      </c>
      <c r="B54" s="10" t="s">
        <v>126</v>
      </c>
    </row>
    <row r="55" spans="1:2" ht="14.25">
      <c r="A55">
        <v>54</v>
      </c>
      <c r="B55" s="10" t="s">
        <v>127</v>
      </c>
    </row>
    <row r="56" spans="1:2" ht="14.25">
      <c r="A56">
        <v>55</v>
      </c>
      <c r="B56" s="14" t="s">
        <v>128</v>
      </c>
    </row>
    <row r="57" spans="1:2" ht="14.25">
      <c r="A57">
        <v>56</v>
      </c>
      <c r="B57" s="10" t="s">
        <v>129</v>
      </c>
    </row>
    <row r="58" spans="1:2" ht="14.25">
      <c r="A58">
        <v>57</v>
      </c>
      <c r="B58" s="10" t="s">
        <v>130</v>
      </c>
    </row>
    <row r="59" spans="1:2" ht="14.25">
      <c r="A59">
        <v>58</v>
      </c>
      <c r="B59" s="11" t="s">
        <v>131</v>
      </c>
    </row>
    <row r="60" spans="1:2" ht="14.25">
      <c r="A60">
        <v>59</v>
      </c>
      <c r="B60" s="11" t="s">
        <v>132</v>
      </c>
    </row>
    <row r="61" spans="1:2" ht="15">
      <c r="A61">
        <v>60</v>
      </c>
      <c r="B61" s="12" t="s">
        <v>133</v>
      </c>
    </row>
    <row r="62" spans="1:2" ht="15">
      <c r="A62">
        <v>61</v>
      </c>
      <c r="B62" s="12" t="s">
        <v>134</v>
      </c>
    </row>
    <row r="63" spans="1:2" ht="15">
      <c r="A63">
        <v>62</v>
      </c>
      <c r="B63" s="12" t="s">
        <v>135</v>
      </c>
    </row>
    <row r="64" spans="1:2" ht="14.25">
      <c r="A64">
        <v>63</v>
      </c>
      <c r="B64" s="13" t="s">
        <v>136</v>
      </c>
    </row>
    <row r="65" spans="1:2" ht="14.25">
      <c r="A65">
        <v>64</v>
      </c>
      <c r="B65" s="13" t="s">
        <v>137</v>
      </c>
    </row>
    <row r="66" spans="1:2" ht="14.25">
      <c r="A66">
        <v>65</v>
      </c>
      <c r="B66" s="13" t="s">
        <v>138</v>
      </c>
    </row>
    <row r="67" spans="1:2" ht="14.25">
      <c r="A67">
        <v>66</v>
      </c>
      <c r="B67" s="13" t="s">
        <v>139</v>
      </c>
    </row>
    <row r="68" spans="1:2" ht="14.25">
      <c r="A68">
        <v>67</v>
      </c>
      <c r="B68" s="13" t="s">
        <v>140</v>
      </c>
    </row>
    <row r="69" spans="1:2" ht="14.25">
      <c r="A69">
        <v>68</v>
      </c>
      <c r="B69" s="13" t="s">
        <v>141</v>
      </c>
    </row>
    <row r="70" spans="1:2" ht="14.25">
      <c r="A70">
        <v>69</v>
      </c>
      <c r="B70" s="13" t="s">
        <v>142</v>
      </c>
    </row>
    <row r="71" spans="1:2" ht="14.25">
      <c r="A71">
        <v>70</v>
      </c>
      <c r="B71" s="13" t="s">
        <v>143</v>
      </c>
    </row>
    <row r="72" spans="1:2" ht="14.25">
      <c r="A72">
        <v>71</v>
      </c>
      <c r="B72" s="13" t="s">
        <v>157</v>
      </c>
    </row>
    <row r="73" spans="1:2" ht="14.25">
      <c r="A73">
        <v>72</v>
      </c>
      <c r="B73" s="13" t="s">
        <v>158</v>
      </c>
    </row>
    <row r="74" spans="1:2" ht="14.25">
      <c r="A74">
        <v>73</v>
      </c>
      <c r="B74" s="13" t="s">
        <v>159</v>
      </c>
    </row>
    <row r="75" spans="1:2" ht="14.25">
      <c r="A75">
        <v>74</v>
      </c>
      <c r="B75" s="13" t="s">
        <v>160</v>
      </c>
    </row>
    <row r="76" spans="1:2" ht="14.25">
      <c r="A76">
        <v>75</v>
      </c>
      <c r="B76" s="13" t="s">
        <v>161</v>
      </c>
    </row>
    <row r="77" spans="1:2" ht="14.25">
      <c r="A77">
        <v>75</v>
      </c>
      <c r="B77" s="13" t="s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ADS</cp:lastModifiedBy>
  <cp:lastPrinted>2017-02-22T13:03:06Z</cp:lastPrinted>
  <dcterms:created xsi:type="dcterms:W3CDTF">2016-02-22T11:27:15Z</dcterms:created>
  <dcterms:modified xsi:type="dcterms:W3CDTF">2018-02-14T11:10:11Z</dcterms:modified>
  <cp:category/>
  <cp:version/>
  <cp:contentType/>
  <cp:contentStatus/>
</cp:coreProperties>
</file>