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80" windowHeight="6720" activeTab="1"/>
  </bookViews>
  <sheets>
    <sheet name="Załącznik nr 1" sheetId="1" r:id="rId1"/>
    <sheet name="Załącznik nr 2" sheetId="2" r:id="rId2"/>
    <sheet name="Wykaz typów opraw" sheetId="3" r:id="rId3"/>
  </sheets>
  <definedNames/>
  <calcPr fullCalcOnLoad="1"/>
</workbook>
</file>

<file path=xl/comments1.xml><?xml version="1.0" encoding="utf-8"?>
<comments xmlns="http://schemas.openxmlformats.org/spreadsheetml/2006/main">
  <authors>
    <author>Użytkownik systemu Windows</author>
  </authors>
  <commentList>
    <comment ref="J6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Oprawa firmy Rosa
Cuddle LED 72
moc pobierana 80W
5000K</t>
        </r>
      </text>
    </comment>
    <comment ref="E7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oprawa firmu Rosa
ELBA LED  38W</t>
        </r>
      </text>
    </comment>
    <comment ref="M28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słupy ENERGOTAD
7,3 m, fi  102 na fundamencie, oprawy iGuzzini UFO po 2 sztuki 56,5 W każda plus 1 oprawa ES System z 4 płatkami</t>
        </r>
      </text>
    </comment>
    <comment ref="E28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Es System
1 opawa 4 płatkii 130 W,
2 oprawy po 2 płatki 65W i 6 opaw z 1 płatkiem 35W</t>
        </r>
      </text>
    </comment>
    <comment ref="D28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iGuzzini UFO BL13+
29,9W, 4000 K</t>
        </r>
      </text>
    </comment>
    <comment ref="H28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ES System 2 płatki </t>
        </r>
      </text>
    </comment>
    <comment ref="J11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Philips BGP Digi Street</t>
        </r>
      </text>
    </comment>
    <comment ref="M27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Stare oświetlenie oprawy Thorn Pilote 100W</t>
        </r>
      </text>
    </comment>
    <comment ref="I27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oprawy firmy Rosa LED</t>
        </r>
      </text>
    </comment>
    <comment ref="H23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naświetlacz mural na szkole</t>
        </r>
      </text>
    </comment>
    <comment ref="F26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ClearWay BGP 303 LED 49 łacznik Towarowa Portowa zasilany z Towarowj z podziałem sieci na latarni najbliższej Portowej</t>
        </r>
      </text>
    </comment>
    <comment ref="E8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iGuzzini TwinLight</t>
        </r>
      </text>
    </comment>
    <comment ref="U8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słupki 0,8 m</t>
        </r>
      </text>
    </comment>
    <comment ref="G5" authorId="0">
      <text>
        <r>
          <rPr>
            <b/>
            <sz val="9"/>
            <rFont val="Tahoma"/>
            <family val="2"/>
          </rPr>
          <t>Użytkownik systemu Windows:</t>
        </r>
        <r>
          <rPr>
            <sz val="9"/>
            <rFont val="Tahoma"/>
            <family val="2"/>
          </rPr>
          <t xml:space="preserve">
Oprawy Rosa CUDDLED
słupy Rosa SAL80 - 8m
z wysiegnikami
6 latarni z podwójnymi wysiegnikami; 2 latarnie z pojedynczym wysiegnikiem</t>
        </r>
      </text>
    </comment>
  </commentList>
</comments>
</file>

<file path=xl/comments3.xml><?xml version="1.0" encoding="utf-8"?>
<comments xmlns="http://schemas.openxmlformats.org/spreadsheetml/2006/main">
  <authors>
    <author>ADS</author>
  </authors>
  <commentList>
    <comment ref="B15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Iluminacja Sanitariuszki</t>
        </r>
      </text>
    </comment>
    <comment ref="B45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Lena</t>
        </r>
      </text>
    </comment>
    <comment ref="B47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RX7s</t>
        </r>
      </text>
    </comment>
    <comment ref="B48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RX7s</t>
        </r>
      </text>
    </comment>
    <comment ref="B51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Wycofana z produkcji
zstapić 150W</t>
        </r>
      </text>
    </comment>
    <comment ref="B57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 typ: BGP303</t>
        </r>
      </text>
    </comment>
    <comment ref="B62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EkoRoad E90, High Power LED Bridgelux, moc 90W</t>
        </r>
      </text>
    </comment>
    <comment ref="B63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firma Blitzman GmbH</t>
        </r>
      </text>
    </comment>
    <comment ref="B66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Blitzman GmbH kąt świecenia 10 ok 17 W</t>
        </r>
      </text>
    </comment>
    <comment ref="B58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iGuzzini</t>
        </r>
      </text>
    </comment>
  </commentList>
</comments>
</file>

<file path=xl/sharedStrings.xml><?xml version="1.0" encoding="utf-8"?>
<sst xmlns="http://schemas.openxmlformats.org/spreadsheetml/2006/main" count="191" uniqueCount="190">
  <si>
    <t>L.p</t>
  </si>
  <si>
    <t>Data zgłoszenia awarii</t>
  </si>
  <si>
    <t>Godzina</t>
  </si>
  <si>
    <t>Miejsce awarii</t>
  </si>
  <si>
    <t>Typ awarii</t>
  </si>
  <si>
    <t>Informacja o zgłaszającym awarię</t>
  </si>
  <si>
    <t>Data usunięcia awarii</t>
  </si>
  <si>
    <t>Wykonane prace</t>
  </si>
  <si>
    <t>Wykaz materiałów</t>
  </si>
  <si>
    <t>Czas w jakim usunięto awarię</t>
  </si>
  <si>
    <t>Przekroczenie limitu czasu trwania awarii</t>
  </si>
  <si>
    <r>
      <rPr>
        <b/>
        <sz val="11"/>
        <color indexed="8"/>
        <rFont val="Czcionka tekstu podstawowego"/>
        <family val="0"/>
      </rPr>
      <t>Załącznik nr 2</t>
    </r>
    <r>
      <rPr>
        <sz val="11"/>
        <color indexed="8"/>
        <rFont val="Czcionka tekstu podstawowego"/>
        <family val="0"/>
      </rPr>
      <t xml:space="preserve"> do umowy</t>
    </r>
    <r>
      <rPr>
        <b/>
        <sz val="11"/>
        <color indexed="8"/>
        <rFont val="Czcionka tekstu podstawowego"/>
        <family val="0"/>
      </rPr>
      <t xml:space="preserve"> …………………………..</t>
    </r>
    <r>
      <rPr>
        <sz val="11"/>
        <color theme="1"/>
        <rFont val="Czcionka tekstu podstawowego"/>
        <family val="2"/>
      </rPr>
      <t xml:space="preserve"> - Wykaz wykonanych prac awaryjnych i planowych</t>
    </r>
  </si>
  <si>
    <t>Sporządził:</t>
  </si>
  <si>
    <t>Zatwierdził:</t>
  </si>
  <si>
    <t>podpis przedstawiciela Zamawiającego</t>
  </si>
  <si>
    <t>podpis przedstawiciela Wykonawcy</t>
  </si>
  <si>
    <t>Moce i ilość źródeł światła</t>
  </si>
  <si>
    <t>L.p.</t>
  </si>
  <si>
    <t>Nazwa ulicy</t>
  </si>
  <si>
    <t>Moc  w W</t>
  </si>
  <si>
    <t>Lapidarium niemieckie Arciszewskiego</t>
  </si>
  <si>
    <t>Cicha</t>
  </si>
  <si>
    <t>Gryfitów_Mieszka I_Dąbrówki</t>
  </si>
  <si>
    <t>Jasna</t>
  </si>
  <si>
    <t>Jerzego 4</t>
  </si>
  <si>
    <t>Krzywoustego</t>
  </si>
  <si>
    <t>Łopuskiego_Szarych Szeregów</t>
  </si>
  <si>
    <t>Morska</t>
  </si>
  <si>
    <t>Podwórko Dworcowa</t>
  </si>
  <si>
    <t>Podwórko Wsp. Kniewskiego</t>
  </si>
  <si>
    <t>Podwórko Milenium</t>
  </si>
  <si>
    <t>Sienkiewicza</t>
  </si>
  <si>
    <t>Tarnowskiego</t>
  </si>
  <si>
    <t>św. Wojciecha</t>
  </si>
  <si>
    <t>Witkowice</t>
  </si>
  <si>
    <t>Wylotowa z Zachodnią</t>
  </si>
  <si>
    <t>VI Dyw. Piechoty</t>
  </si>
  <si>
    <t>Oświetlenie Pulsacyjne</t>
  </si>
  <si>
    <t>Iluminacja Katedry</t>
  </si>
  <si>
    <t>Graniczna 187/26</t>
  </si>
  <si>
    <t>Wojska Polskiego 141/50</t>
  </si>
  <si>
    <t xml:space="preserve">Wschodnia_garaże </t>
  </si>
  <si>
    <t>Łokietka, Jagiełły, Kazimierza W</t>
  </si>
  <si>
    <t>Wylotowa_amfiteatr</t>
  </si>
  <si>
    <t>Ogód Jordanowski_U.Lubel</t>
  </si>
  <si>
    <t>Sienkiewicza 16</t>
  </si>
  <si>
    <t>Graniczna Katedralna</t>
  </si>
  <si>
    <t>Janiska</t>
  </si>
  <si>
    <t>Kołłataja</t>
  </si>
  <si>
    <t>Na Grobli</t>
  </si>
  <si>
    <t>Stoczniowa</t>
  </si>
  <si>
    <t>Stoczniowa Parking</t>
  </si>
  <si>
    <t>Łososiowa</t>
  </si>
  <si>
    <t>Albatrosa</t>
  </si>
  <si>
    <t>Węgorzowa</t>
  </si>
  <si>
    <t>Szarych Szeregów</t>
  </si>
  <si>
    <t>Zagłoby</t>
  </si>
  <si>
    <t>Ketlinga</t>
  </si>
  <si>
    <t>Helsińska</t>
  </si>
  <si>
    <t>Podwórko Waryń Drzymały</t>
  </si>
  <si>
    <t>Podwórko Walki Młod Kupiec</t>
  </si>
  <si>
    <t>Skwer Mieszkowskiego</t>
  </si>
  <si>
    <t>Kaliska z podwórkami</t>
  </si>
  <si>
    <t>Uczniowska</t>
  </si>
  <si>
    <t>Park Krzywoustego -Janiska</t>
  </si>
  <si>
    <t>Teren przy ul. Frankowskiego</t>
  </si>
  <si>
    <t>Brzeska wraz ze scieżką</t>
  </si>
  <si>
    <t>Plażowa i ścieżka w kier. Bursztynowej</t>
  </si>
  <si>
    <t>Żurawia ETAP II 6 DYW PIECH i  EUROPEJSKA</t>
  </si>
  <si>
    <t>Podwórko dz 173/30 Łopusk</t>
  </si>
  <si>
    <t>Śliwińskiego</t>
  </si>
  <si>
    <t>Sw. Macieja_szafka Szarych Szeregów</t>
  </si>
  <si>
    <t>Stańczyka</t>
  </si>
  <si>
    <t>Rzeczna</t>
  </si>
  <si>
    <t>Krakusa i Wandy</t>
  </si>
  <si>
    <t>Mickiewicza i Teren przed Molo</t>
  </si>
  <si>
    <t>Plac Trzech Pokoleń</t>
  </si>
  <si>
    <t>OCP 70W sodowe</t>
  </si>
  <si>
    <t>ZFD 236</t>
  </si>
  <si>
    <t>ZSD 70W</t>
  </si>
  <si>
    <t>Isaro 70W</t>
  </si>
  <si>
    <t>Nella 2 70 W</t>
  </si>
  <si>
    <t>MICA B 70W</t>
  </si>
  <si>
    <t>Decostreet 50W - Thorn</t>
  </si>
  <si>
    <t>Decostreet 70W</t>
  </si>
  <si>
    <t>Decostreet100W</t>
  </si>
  <si>
    <t>MAXI PETRA 70W</t>
  </si>
  <si>
    <t>MAXI PETRA 150W</t>
  </si>
  <si>
    <t>Atlantis OPA 70W</t>
  </si>
  <si>
    <t>NINA 70W</t>
  </si>
  <si>
    <t>NINA 150W</t>
  </si>
  <si>
    <t>NORMA 35W</t>
  </si>
  <si>
    <t>ALIEN 70W</t>
  </si>
  <si>
    <t>MALAGA 2 - 70W</t>
  </si>
  <si>
    <t>SGS 101 100W</t>
  </si>
  <si>
    <t>SGS 102 100W</t>
  </si>
  <si>
    <t>SGP 340 100W</t>
  </si>
  <si>
    <t>SGP 340 150W</t>
  </si>
  <si>
    <t>GAMMA 70W</t>
  </si>
  <si>
    <t>OUSh 100W</t>
  </si>
  <si>
    <t>OUSa 250W</t>
  </si>
  <si>
    <t>OUSa 100W</t>
  </si>
  <si>
    <t>OUSe 150W</t>
  </si>
  <si>
    <t>OU-05 - 70W</t>
  </si>
  <si>
    <t>OU-05 - 100W</t>
  </si>
  <si>
    <t>MICA I 150W</t>
  </si>
  <si>
    <t>MICA B 250W</t>
  </si>
  <si>
    <t>MICA A 70W</t>
  </si>
  <si>
    <t>CONTRAST  250W</t>
  </si>
  <si>
    <t>CONTRAST SX 400W</t>
  </si>
  <si>
    <t>MUNDIAL SHP 1000 W</t>
  </si>
  <si>
    <t>Projektor halogenowy 400W</t>
  </si>
  <si>
    <t>Oprawa styl. 70W art. Met</t>
  </si>
  <si>
    <t>LCP-400</t>
  </si>
  <si>
    <t>OS 70W stylowe f. Rosa</t>
  </si>
  <si>
    <t>PILOTE T1 150W</t>
  </si>
  <si>
    <t>Rubycon 150W</t>
  </si>
  <si>
    <t>WING 20671 50W</t>
  </si>
  <si>
    <t>WING 20671 150W</t>
  </si>
  <si>
    <t>Thorn Pilote 1 150W</t>
  </si>
  <si>
    <t>CIVIC 1: 100W</t>
  </si>
  <si>
    <t>CIVIC 1: 70W</t>
  </si>
  <si>
    <t>MICA 250W</t>
  </si>
  <si>
    <t>Magnolia 150W</t>
  </si>
  <si>
    <t>Magnolia 100W</t>
  </si>
  <si>
    <t>PRT 16MBF HQL125W</t>
  </si>
  <si>
    <t>EFALED 6W</t>
  </si>
  <si>
    <t>MODO R 35</t>
  </si>
  <si>
    <t>PHILIPS LED ClearWay 49LED</t>
  </si>
  <si>
    <t>U.F.O. 46W LED 4540lm NEUTRAL WHITE</t>
  </si>
  <si>
    <t>EvooLed 120W</t>
  </si>
  <si>
    <t>EvooLed 90W</t>
  </si>
  <si>
    <t>Telesto3 120 - 1400pln netto/szt</t>
  </si>
  <si>
    <t>Telesto3 90 - 1120pln netto/szt</t>
  </si>
  <si>
    <t>Telesto3 60 - 890pln netto/szt</t>
  </si>
  <si>
    <t>Oprawy RGB Tytan 12</t>
  </si>
  <si>
    <t>HYPERION liniowe LED RGB</t>
  </si>
  <si>
    <t>Schroeder Rzeczna (Kamienna Budowlana)</t>
  </si>
  <si>
    <t>Schroeder Armii Krajowej  HAPILED parkowe</t>
  </si>
  <si>
    <t>TEOLED 1 (LED - 28W/350 mA/4000 K)</t>
  </si>
  <si>
    <t>Es-system Park Flower MIDI 1 35W</t>
  </si>
  <si>
    <t>Es-system Park Flower MIDI 4   35W</t>
  </si>
  <si>
    <t>Taśmy LED (białe zimne) od firmy Neonica TSW DURIS</t>
  </si>
  <si>
    <t>Wykaz typów opraw</t>
  </si>
  <si>
    <t>Kujawska i Wielkopolska</t>
  </si>
  <si>
    <t>Teren rekreacyjny przy ul. Zygmuntowskiej</t>
  </si>
  <si>
    <t>Iluminacja Mostu Portowego</t>
  </si>
  <si>
    <t>Krzemienicka</t>
  </si>
  <si>
    <t>Arciszewskiego dojście do morza i ścieżka rowerowa w kierunku Grzybowa</t>
  </si>
  <si>
    <t>Podwórko Łopuskiego_Dworcowa</t>
  </si>
  <si>
    <t>ilość punktów świetlnych</t>
  </si>
  <si>
    <t xml:space="preserve">Park na Os. Podczele      Krzemieniecka  (pomiędzy ul. Wileńską a ul. Nowogródzką) </t>
  </si>
  <si>
    <t>Thorn Jet  1  50W</t>
  </si>
  <si>
    <t>Thorn Jet  1  70W</t>
  </si>
  <si>
    <t>Thorn Jet  2  100W</t>
  </si>
  <si>
    <t>Thorm Jet  2  150W</t>
  </si>
  <si>
    <t>Thorn CiviTEQ</t>
  </si>
  <si>
    <t>ClearWay BGP 303 LED 49</t>
  </si>
  <si>
    <t>ClearWay BGP 303 LED 72</t>
  </si>
  <si>
    <t>Arealamp typ VEGA PARK Led 31W</t>
  </si>
  <si>
    <t>iGuzzini   Twilight Joburg</t>
  </si>
  <si>
    <t>LED</t>
  </si>
  <si>
    <t>wysokoprężne sodowe</t>
  </si>
  <si>
    <t>świetlówki P LL</t>
  </si>
  <si>
    <t>metalohalogenkowe</t>
  </si>
  <si>
    <t>typ źródeł światła</t>
  </si>
  <si>
    <t>ETAP I u. Warzelnicza</t>
  </si>
  <si>
    <t>Warzelnicza - Most PORTOWY _ Etap I</t>
  </si>
  <si>
    <t xml:space="preserve">Park Koncertów Zdrojowych, Spacerowa/Towarowa -bindaż </t>
  </si>
  <si>
    <t>GX-40 (42,6W) firmy Solar Techniks z Legnicy</t>
  </si>
  <si>
    <t>Razem</t>
  </si>
  <si>
    <t>Budowlana</t>
  </si>
  <si>
    <t>Budowlana_parking</t>
  </si>
  <si>
    <t>Gnieźnieńska</t>
  </si>
  <si>
    <t>Sikorskiego_Róża Wiatrów</t>
  </si>
  <si>
    <t>Sikorskiego_ścieżka rowerowa</t>
  </si>
  <si>
    <t>Sikorskiego_promenada_Korty</t>
  </si>
  <si>
    <t xml:space="preserve">Sikorskiego_promenada_Fredry </t>
  </si>
  <si>
    <t>świetlówki energooszczedne</t>
  </si>
  <si>
    <t>UFO iGuzzini</t>
  </si>
  <si>
    <t>PARK FLOWER MIDI 4</t>
  </si>
  <si>
    <t>Towarowa_bez ronda</t>
  </si>
  <si>
    <t>Zdrojowa z rondem przy ul. Reymonta</t>
  </si>
  <si>
    <t xml:space="preserve">Mickiewicza z rondem przy Portowej </t>
  </si>
  <si>
    <t>Portowa od Mickiewicza w kier. Towarowej</t>
  </si>
  <si>
    <t>Plac zabaw przy Bogusława X i teren przy Grochowskiej</t>
  </si>
  <si>
    <t>Bałtycka Centrum przesiadkowe</t>
  </si>
  <si>
    <t>CUDDLED 48 (57 W) firmy Rosa</t>
  </si>
  <si>
    <t>CUDDLED 72 (80 W) firmy Rosa</t>
  </si>
  <si>
    <r>
      <rPr>
        <b/>
        <sz val="11"/>
        <color indexed="8"/>
        <rFont val="Czcionka tekstu podstawowego"/>
        <family val="0"/>
      </rPr>
      <t>Załącznik nr 1</t>
    </r>
    <r>
      <rPr>
        <sz val="11"/>
        <color theme="1"/>
        <rFont val="Czcionka tekstu podstawowego"/>
        <family val="2"/>
      </rPr>
      <t xml:space="preserve"> do umowy    /K-IO/2019 z dnia          .     .2019 r. - Wykaz punktów świetlnych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</si>
</sst>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0"/>
      <color indexed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1"/>
      <name val="Arial CE"/>
      <family val="2"/>
    </font>
    <font>
      <sz val="10"/>
      <name val="Arial Unicode MS"/>
      <family val="2"/>
    </font>
    <font>
      <sz val="9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sz val="11"/>
      <color indexed="51"/>
      <name val="Czcionka tekstu podstawowego"/>
      <family val="2"/>
    </font>
    <font>
      <sz val="11"/>
      <color indexed="4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i/>
      <sz val="8"/>
      <color theme="1"/>
      <name val="Czcionka tekstu podstawowego"/>
      <family val="0"/>
    </font>
    <font>
      <sz val="11"/>
      <color rgb="FF00B050"/>
      <name val="Czcionka tekstu podstawowego"/>
      <family val="2"/>
    </font>
    <font>
      <sz val="11"/>
      <color rgb="FFFFC000"/>
      <name val="Czcionka tekstu podstawowego"/>
      <family val="2"/>
    </font>
    <font>
      <sz val="11"/>
      <color rgb="FF00B0F0"/>
      <name val="Czcionka tekstu podstawowego"/>
      <family val="2"/>
    </font>
    <font>
      <sz val="8"/>
      <color theme="1"/>
      <name val="Czcionka tekstu podstawowego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53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zoomScalePageLayoutView="0" workbookViewId="0" topLeftCell="A1">
      <selection activeCell="I9" sqref="I9"/>
    </sheetView>
  </sheetViews>
  <sheetFormatPr defaultColWidth="8.796875" defaultRowHeight="14.25"/>
  <cols>
    <col min="1" max="1" width="5" style="0" customWidth="1"/>
    <col min="2" max="2" width="37.5" style="1" customWidth="1"/>
    <col min="3" max="12" width="4.59765625" style="0" customWidth="1"/>
    <col min="13" max="13" width="6.19921875" style="0" customWidth="1"/>
    <col min="14" max="22" width="4.59765625" style="0" customWidth="1"/>
    <col min="23" max="23" width="9.8984375" style="0" bestFit="1" customWidth="1"/>
    <col min="24" max="24" width="10.69921875" style="0" customWidth="1"/>
  </cols>
  <sheetData>
    <row r="1" ht="28.5">
      <c r="B1" s="8" t="s">
        <v>189</v>
      </c>
    </row>
    <row r="2" ht="14.25">
      <c r="H2" t="s">
        <v>16</v>
      </c>
    </row>
    <row r="3" spans="1:24" ht="28.5">
      <c r="A3" s="16" t="s">
        <v>17</v>
      </c>
      <c r="B3" s="17" t="s">
        <v>18</v>
      </c>
      <c r="C3" s="16">
        <v>6</v>
      </c>
      <c r="D3" s="16">
        <v>28</v>
      </c>
      <c r="E3" s="16">
        <v>35</v>
      </c>
      <c r="F3" s="16">
        <f>46*1</f>
        <v>46</v>
      </c>
      <c r="G3" s="16">
        <v>57</v>
      </c>
      <c r="H3" s="16">
        <v>58</v>
      </c>
      <c r="I3" s="16">
        <v>71</v>
      </c>
      <c r="J3" s="16">
        <v>81.9</v>
      </c>
      <c r="K3" s="16">
        <v>88</v>
      </c>
      <c r="L3" s="16">
        <v>108</v>
      </c>
      <c r="M3" s="16">
        <f>100+15</f>
        <v>115</v>
      </c>
      <c r="N3" s="16">
        <v>125</v>
      </c>
      <c r="O3" s="16">
        <f>150+15</f>
        <v>165</v>
      </c>
      <c r="P3" s="16">
        <f>250+25</f>
        <v>275</v>
      </c>
      <c r="Q3" s="16">
        <v>400</v>
      </c>
      <c r="R3" s="16">
        <v>500</v>
      </c>
      <c r="S3" s="16">
        <v>1000</v>
      </c>
      <c r="T3" s="16">
        <v>23</v>
      </c>
      <c r="U3" s="16">
        <v>18</v>
      </c>
      <c r="V3" s="16">
        <v>325</v>
      </c>
      <c r="W3" s="16" t="s">
        <v>19</v>
      </c>
      <c r="X3" s="15" t="s">
        <v>150</v>
      </c>
    </row>
    <row r="4" spans="1:24" ht="14.25">
      <c r="A4" s="3">
        <v>1</v>
      </c>
      <c r="B4" s="7" t="s">
        <v>20</v>
      </c>
      <c r="C4" s="3"/>
      <c r="D4" s="3"/>
      <c r="E4" s="3"/>
      <c r="F4" s="3"/>
      <c r="G4" s="3"/>
      <c r="H4" s="3"/>
      <c r="I4" s="3"/>
      <c r="J4" s="24">
        <v>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>
        <f>ROUND($C$3*C4+$D$3*D4+$E$3*E4+$F$3*F4+$G$3*G4+$H$3*G4+$H$3*H4+$J$3*J4+$K$3*K4+$M$3*M4+$N$3*N4+$O$3*O4+$P$3*P4+$Q$3*Q4+$R$3*R4+$S$3*S4+$T$3*T4+$U$3*U4+$V$3*V4+L4+$L$3*L4+$I$3*I4,0)</f>
        <v>246</v>
      </c>
      <c r="X4" s="3">
        <f>SUM(C4:V4)</f>
        <v>3</v>
      </c>
    </row>
    <row r="5" spans="1:24" ht="14.25">
      <c r="A5" s="3">
        <v>2</v>
      </c>
      <c r="B5" s="7" t="s">
        <v>186</v>
      </c>
      <c r="C5" s="3"/>
      <c r="D5" s="3"/>
      <c r="E5" s="3"/>
      <c r="F5" s="19"/>
      <c r="G5" s="19">
        <v>14</v>
      </c>
      <c r="H5" s="3"/>
      <c r="I5" s="3"/>
      <c r="J5" s="2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f>ROUND($C$3*C5+$D$3*D5+$E$3*E5+$F$3*F5+$G$3*G5+$H$3*G5+$H$3*H5+$J$3*J5+$K$3*K5+$M$3*M5+$N$3*N5+$O$3*O5+$P$3*P5+$Q$3*Q5+$R$3*R5+$S$3*S5+$T$3*T5+$U$3*U5+$V$3*V5+L5+$L$3*L5+$I$3*I5,0)</f>
        <v>1610</v>
      </c>
      <c r="X5" s="3">
        <f>SUM(C5:V5)</f>
        <v>14</v>
      </c>
    </row>
    <row r="6" spans="1:24" ht="14.25">
      <c r="A6" s="3">
        <v>2</v>
      </c>
      <c r="B6" s="20" t="s">
        <v>171</v>
      </c>
      <c r="C6" s="19"/>
      <c r="D6" s="19"/>
      <c r="E6" s="19"/>
      <c r="F6" s="19"/>
      <c r="G6" s="19"/>
      <c r="H6" s="19"/>
      <c r="I6" s="19"/>
      <c r="J6" s="19">
        <v>19</v>
      </c>
      <c r="K6" s="19"/>
      <c r="L6" s="19"/>
      <c r="M6" s="3"/>
      <c r="N6" s="3"/>
      <c r="O6" s="3"/>
      <c r="P6" s="3"/>
      <c r="Q6" s="3"/>
      <c r="R6" s="3"/>
      <c r="S6" s="3"/>
      <c r="T6" s="3"/>
      <c r="U6" s="3"/>
      <c r="V6" s="3"/>
      <c r="W6" s="3">
        <f aca="true" t="shared" si="0" ref="W6:W69">ROUND($C$3*C6+$D$3*D6+$E$3*E6+$F$3*F6+$G$3*G6+$H$3*G6+$H$3*H6+$J$3*J6+$K$3*K6+$M$3*M6+$N$3*N6+$O$3*O6+$P$3*P6+$Q$3*Q6+$R$3*R6+$S$3*S6+$T$3*T6+$U$3*U6+$V$3*V6+L6+$L$3*L6+$I$3*I6,0)</f>
        <v>1556</v>
      </c>
      <c r="X6" s="3">
        <f aca="true" t="shared" si="1" ref="X6:X70">SUM(C6:V6)</f>
        <v>19</v>
      </c>
    </row>
    <row r="7" spans="1:24" ht="14.25">
      <c r="A7" s="3">
        <v>3</v>
      </c>
      <c r="B7" s="20" t="s">
        <v>172</v>
      </c>
      <c r="C7" s="19"/>
      <c r="D7" s="19"/>
      <c r="E7" s="19">
        <v>4</v>
      </c>
      <c r="F7" s="19"/>
      <c r="G7" s="19"/>
      <c r="H7" s="19"/>
      <c r="I7" s="19"/>
      <c r="J7" s="19"/>
      <c r="K7" s="19"/>
      <c r="L7" s="19"/>
      <c r="M7" s="3"/>
      <c r="N7" s="3"/>
      <c r="O7" s="3"/>
      <c r="P7" s="3"/>
      <c r="Q7" s="3"/>
      <c r="R7" s="3"/>
      <c r="S7" s="3"/>
      <c r="T7" s="3"/>
      <c r="U7" s="19"/>
      <c r="V7" s="3"/>
      <c r="W7" s="3">
        <f t="shared" si="0"/>
        <v>140</v>
      </c>
      <c r="X7" s="3">
        <f t="shared" si="1"/>
        <v>4</v>
      </c>
    </row>
    <row r="8" spans="1:24" ht="28.5">
      <c r="A8" s="3">
        <v>4</v>
      </c>
      <c r="B8" s="20" t="s">
        <v>185</v>
      </c>
      <c r="C8" s="19"/>
      <c r="D8" s="19"/>
      <c r="E8" s="19">
        <v>9</v>
      </c>
      <c r="F8" s="19"/>
      <c r="G8" s="19"/>
      <c r="H8" s="19"/>
      <c r="I8" s="19"/>
      <c r="J8" s="19"/>
      <c r="K8" s="19"/>
      <c r="L8" s="19"/>
      <c r="M8" s="3"/>
      <c r="N8" s="3"/>
      <c r="O8" s="3"/>
      <c r="P8" s="3"/>
      <c r="Q8" s="3"/>
      <c r="R8" s="3"/>
      <c r="S8" s="3"/>
      <c r="T8" s="3"/>
      <c r="U8" s="19">
        <v>3</v>
      </c>
      <c r="V8" s="3"/>
      <c r="W8" s="3">
        <f>ROUND($C$3*C8+$D$3*D8+$E$3*E8+$F$3*F8+$G$3*G8+$H$3*G8+$H$3*H8+$J$3*J8+$K$3*K8+$M$3*M8+$N$3*N8+$O$3*O8+$P$3*P8+$Q$3*Q8+$R$3*R8+$S$3*S8+$T$3*T8+$U$3*U8+$V$3*V8+L8+$L$3*L8+$I$3*I8,0)</f>
        <v>369</v>
      </c>
      <c r="X8" s="3">
        <f>SUM(C8:V8)</f>
        <v>12</v>
      </c>
    </row>
    <row r="9" spans="1:24" ht="14.25">
      <c r="A9" s="3">
        <v>5</v>
      </c>
      <c r="B9" s="7" t="s">
        <v>21</v>
      </c>
      <c r="C9" s="3"/>
      <c r="D9" s="3"/>
      <c r="E9" s="3"/>
      <c r="F9" s="3"/>
      <c r="G9" s="3"/>
      <c r="H9" s="3"/>
      <c r="I9" s="3"/>
      <c r="J9" s="24">
        <f>11-1</f>
        <v>10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 t="shared" si="0"/>
        <v>819</v>
      </c>
      <c r="X9" s="3">
        <f t="shared" si="1"/>
        <v>10</v>
      </c>
    </row>
    <row r="10" spans="1:24" ht="14.25">
      <c r="A10" s="3">
        <v>6</v>
      </c>
      <c r="B10" s="7" t="s">
        <v>22</v>
      </c>
      <c r="C10" s="3"/>
      <c r="D10" s="3"/>
      <c r="E10" s="3"/>
      <c r="F10" s="3"/>
      <c r="G10" s="3"/>
      <c r="H10" s="3"/>
      <c r="I10" s="3"/>
      <c r="J10" s="24">
        <v>3</v>
      </c>
      <c r="K10" s="3"/>
      <c r="L10" s="3"/>
      <c r="M10" s="24">
        <v>13</v>
      </c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1741</v>
      </c>
      <c r="X10" s="3">
        <f t="shared" si="1"/>
        <v>16</v>
      </c>
    </row>
    <row r="11" spans="1:24" ht="14.25">
      <c r="A11" s="3">
        <v>7</v>
      </c>
      <c r="B11" s="20" t="s">
        <v>173</v>
      </c>
      <c r="C11" s="19"/>
      <c r="D11" s="19"/>
      <c r="E11" s="19"/>
      <c r="F11" s="19"/>
      <c r="G11" s="19"/>
      <c r="H11" s="19"/>
      <c r="I11" s="19"/>
      <c r="J11" s="19">
        <v>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">
        <f t="shared" si="0"/>
        <v>246</v>
      </c>
      <c r="X11" s="3">
        <f t="shared" si="1"/>
        <v>3</v>
      </c>
    </row>
    <row r="12" spans="1:24" ht="14.25">
      <c r="A12" s="3">
        <v>8</v>
      </c>
      <c r="B12" s="7" t="s">
        <v>23</v>
      </c>
      <c r="C12" s="3"/>
      <c r="D12" s="3"/>
      <c r="E12" s="3"/>
      <c r="F12" s="3"/>
      <c r="G12" s="3"/>
      <c r="H12" s="3"/>
      <c r="I12" s="3"/>
      <c r="J12" s="3"/>
      <c r="K12" s="19">
        <v>13</v>
      </c>
      <c r="L12" s="3"/>
      <c r="M12" s="19">
        <v>2</v>
      </c>
      <c r="N12" s="3"/>
      <c r="O12" s="3"/>
      <c r="P12" s="3">
        <f>(17-2)*0</f>
        <v>0</v>
      </c>
      <c r="Q12" s="3"/>
      <c r="R12" s="3"/>
      <c r="S12" s="3"/>
      <c r="T12" s="3"/>
      <c r="U12" s="3"/>
      <c r="V12" s="3"/>
      <c r="W12" s="3">
        <f t="shared" si="0"/>
        <v>1374</v>
      </c>
      <c r="X12" s="3">
        <f t="shared" si="1"/>
        <v>15</v>
      </c>
    </row>
    <row r="13" spans="1:24" ht="14.25">
      <c r="A13" s="3">
        <v>9</v>
      </c>
      <c r="B13" s="7" t="s">
        <v>24</v>
      </c>
      <c r="C13" s="3"/>
      <c r="D13" s="3"/>
      <c r="E13" s="3"/>
      <c r="F13" s="3"/>
      <c r="G13" s="3"/>
      <c r="H13" s="3"/>
      <c r="I13" s="3"/>
      <c r="J13" s="3"/>
      <c r="K13" s="23">
        <v>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f t="shared" si="0"/>
        <v>264</v>
      </c>
      <c r="X13" s="3">
        <f t="shared" si="1"/>
        <v>3</v>
      </c>
    </row>
    <row r="14" spans="1:24" ht="14.25">
      <c r="A14" s="3">
        <v>10</v>
      </c>
      <c r="B14" s="7" t="s">
        <v>25</v>
      </c>
      <c r="C14" s="3"/>
      <c r="D14" s="3"/>
      <c r="E14" s="3"/>
      <c r="F14" s="3"/>
      <c r="G14" s="3"/>
      <c r="H14" s="24">
        <f>22+10*1+22*1</f>
        <v>54</v>
      </c>
      <c r="I14" s="24"/>
      <c r="J14" s="3"/>
      <c r="K14" s="3"/>
      <c r="L14" s="3"/>
      <c r="M14" s="3"/>
      <c r="N14" s="3"/>
      <c r="O14" s="24">
        <f>15*0+23+10+22+3*1</f>
        <v>58</v>
      </c>
      <c r="P14" s="3"/>
      <c r="Q14" s="3"/>
      <c r="R14" s="3"/>
      <c r="S14" s="3"/>
      <c r="T14" s="3"/>
      <c r="U14" s="3"/>
      <c r="V14" s="3"/>
      <c r="W14" s="3">
        <f t="shared" si="0"/>
        <v>12702</v>
      </c>
      <c r="X14" s="3">
        <f t="shared" si="1"/>
        <v>112</v>
      </c>
    </row>
    <row r="15" spans="1:24" ht="14.25">
      <c r="A15" s="3">
        <v>11</v>
      </c>
      <c r="B15" s="7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24">
        <v>7</v>
      </c>
      <c r="N15" s="3"/>
      <c r="O15" s="3"/>
      <c r="P15" s="3"/>
      <c r="Q15" s="3"/>
      <c r="R15" s="3"/>
      <c r="S15" s="3"/>
      <c r="T15" s="3"/>
      <c r="U15" s="3"/>
      <c r="V15" s="3"/>
      <c r="W15" s="3">
        <f t="shared" si="0"/>
        <v>805</v>
      </c>
      <c r="X15" s="3">
        <f t="shared" si="1"/>
        <v>7</v>
      </c>
    </row>
    <row r="16" spans="1:24" ht="14.25">
      <c r="A16" s="3">
        <v>12</v>
      </c>
      <c r="B16" s="7" t="s">
        <v>27</v>
      </c>
      <c r="C16" s="3"/>
      <c r="D16" s="3"/>
      <c r="E16" s="3"/>
      <c r="F16" s="3"/>
      <c r="G16" s="3"/>
      <c r="H16" s="3"/>
      <c r="I16" s="3"/>
      <c r="J16" s="24">
        <f>8-1</f>
        <v>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f t="shared" si="0"/>
        <v>573</v>
      </c>
      <c r="X16" s="3">
        <f t="shared" si="1"/>
        <v>7</v>
      </c>
    </row>
    <row r="17" spans="1:24" ht="28.5">
      <c r="A17" s="3">
        <v>13</v>
      </c>
      <c r="B17" s="7" t="s">
        <v>151</v>
      </c>
      <c r="C17" s="3"/>
      <c r="D17" s="3"/>
      <c r="E17" s="3"/>
      <c r="F17" s="3"/>
      <c r="G17" s="3"/>
      <c r="H17" s="3"/>
      <c r="I17" s="3"/>
      <c r="J17" s="3"/>
      <c r="K17" s="24">
        <v>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f t="shared" si="0"/>
        <v>704</v>
      </c>
      <c r="X17" s="3">
        <f t="shared" si="1"/>
        <v>8</v>
      </c>
    </row>
    <row r="18" spans="1:24" ht="14.25">
      <c r="A18" s="3">
        <v>14</v>
      </c>
      <c r="B18" s="7" t="s">
        <v>28</v>
      </c>
      <c r="C18" s="3"/>
      <c r="D18" s="3"/>
      <c r="E18" s="3"/>
      <c r="F18" s="3"/>
      <c r="G18" s="3"/>
      <c r="H18" s="3"/>
      <c r="I18" s="3"/>
      <c r="J18" s="3"/>
      <c r="K18" s="23">
        <v>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 t="shared" si="0"/>
        <v>792</v>
      </c>
      <c r="X18" s="3">
        <f t="shared" si="1"/>
        <v>9</v>
      </c>
    </row>
    <row r="19" spans="1:24" ht="14.25">
      <c r="A19" s="3">
        <v>15</v>
      </c>
      <c r="B19" s="7" t="s">
        <v>29</v>
      </c>
      <c r="C19" s="3"/>
      <c r="D19" s="3"/>
      <c r="E19" s="3"/>
      <c r="F19" s="3"/>
      <c r="G19" s="3"/>
      <c r="H19" s="3"/>
      <c r="I19" s="3"/>
      <c r="J19" s="24">
        <v>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f t="shared" si="0"/>
        <v>328</v>
      </c>
      <c r="X19" s="3">
        <f t="shared" si="1"/>
        <v>4</v>
      </c>
    </row>
    <row r="20" spans="1:24" ht="14.25">
      <c r="A20" s="3">
        <v>16</v>
      </c>
      <c r="B20" s="7" t="s">
        <v>30</v>
      </c>
      <c r="C20" s="3"/>
      <c r="D20" s="3"/>
      <c r="E20" s="3"/>
      <c r="F20" s="3"/>
      <c r="G20" s="3"/>
      <c r="H20" s="3"/>
      <c r="I20" s="3"/>
      <c r="J20" s="3"/>
      <c r="K20" s="23">
        <v>11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f t="shared" si="0"/>
        <v>968</v>
      </c>
      <c r="X20" s="3">
        <f t="shared" si="1"/>
        <v>11</v>
      </c>
    </row>
    <row r="21" spans="1:24" ht="14.25">
      <c r="A21" s="3">
        <v>17</v>
      </c>
      <c r="B21" s="7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4">
        <v>32</v>
      </c>
      <c r="P21" s="3"/>
      <c r="Q21" s="3"/>
      <c r="R21" s="3"/>
      <c r="S21" s="3"/>
      <c r="T21" s="3"/>
      <c r="U21" s="3"/>
      <c r="V21" s="3"/>
      <c r="W21" s="3">
        <f t="shared" si="0"/>
        <v>5280</v>
      </c>
      <c r="X21" s="3">
        <f t="shared" si="1"/>
        <v>32</v>
      </c>
    </row>
    <row r="22" spans="1:24" ht="28.5">
      <c r="A22" s="3">
        <v>18</v>
      </c>
      <c r="B22" s="7" t="s">
        <v>168</v>
      </c>
      <c r="C22" s="3"/>
      <c r="D22" s="3"/>
      <c r="E22" s="25">
        <v>8</v>
      </c>
      <c r="F22" s="3"/>
      <c r="G22" s="3"/>
      <c r="H22" s="3"/>
      <c r="I22" s="3"/>
      <c r="J22" s="24">
        <f>22-N22</f>
        <v>22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f t="shared" si="0"/>
        <v>2082</v>
      </c>
      <c r="X22" s="3">
        <f t="shared" si="1"/>
        <v>30</v>
      </c>
    </row>
    <row r="23" spans="1:24" ht="14.25">
      <c r="A23" s="3">
        <v>19</v>
      </c>
      <c r="B23" s="20" t="s">
        <v>183</v>
      </c>
      <c r="C23" s="19"/>
      <c r="D23" s="19"/>
      <c r="E23" s="19"/>
      <c r="F23" s="19"/>
      <c r="G23" s="19"/>
      <c r="H23" s="19">
        <v>1</v>
      </c>
      <c r="I23" s="19">
        <v>13</v>
      </c>
      <c r="J23" s="19"/>
      <c r="K23" s="19"/>
      <c r="L23" s="19">
        <v>10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">
        <f t="shared" si="0"/>
        <v>2071</v>
      </c>
      <c r="X23" s="3">
        <f t="shared" si="1"/>
        <v>24</v>
      </c>
    </row>
    <row r="24" spans="1:24" ht="14.25">
      <c r="A24" s="3">
        <v>20</v>
      </c>
      <c r="B24" s="20" t="s">
        <v>184</v>
      </c>
      <c r="C24" s="19"/>
      <c r="D24" s="19"/>
      <c r="E24" s="19"/>
      <c r="F24" s="19"/>
      <c r="G24" s="19"/>
      <c r="H24" s="19"/>
      <c r="I24" s="19">
        <v>9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">
        <f t="shared" si="0"/>
        <v>639</v>
      </c>
      <c r="X24" s="3">
        <f t="shared" si="1"/>
        <v>9</v>
      </c>
    </row>
    <row r="25" spans="1:24" ht="14.25">
      <c r="A25" s="3">
        <v>21</v>
      </c>
      <c r="B25" s="21" t="s">
        <v>32</v>
      </c>
      <c r="C25" s="3"/>
      <c r="D25" s="3"/>
      <c r="E25" s="3"/>
      <c r="F25" s="19">
        <f>15+4</f>
        <v>19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f t="shared" si="0"/>
        <v>874</v>
      </c>
      <c r="X25" s="3">
        <f t="shared" si="1"/>
        <v>19</v>
      </c>
    </row>
    <row r="26" spans="1:24" ht="14.25">
      <c r="A26" s="3">
        <v>22</v>
      </c>
      <c r="B26" s="20" t="s">
        <v>181</v>
      </c>
      <c r="C26" s="19"/>
      <c r="D26" s="19"/>
      <c r="E26" s="19"/>
      <c r="F26" s="19">
        <v>4</v>
      </c>
      <c r="G26" s="19"/>
      <c r="H26" s="19"/>
      <c r="I26" s="19"/>
      <c r="J26" s="19"/>
      <c r="K26" s="19"/>
      <c r="L26" s="19">
        <v>17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">
        <f t="shared" si="0"/>
        <v>2037</v>
      </c>
      <c r="X26" s="3">
        <f t="shared" si="1"/>
        <v>21</v>
      </c>
    </row>
    <row r="27" spans="1:24" ht="14.25">
      <c r="A27" s="3">
        <v>23</v>
      </c>
      <c r="B27" s="20" t="s">
        <v>182</v>
      </c>
      <c r="C27" s="19"/>
      <c r="D27" s="19"/>
      <c r="E27" s="19"/>
      <c r="F27" s="19"/>
      <c r="G27" s="19"/>
      <c r="H27" s="19"/>
      <c r="I27" s="19">
        <f>13+12</f>
        <v>25</v>
      </c>
      <c r="J27" s="19"/>
      <c r="K27" s="19"/>
      <c r="L27" s="19">
        <f>10+1</f>
        <v>11</v>
      </c>
      <c r="M27" s="24">
        <v>30</v>
      </c>
      <c r="N27" s="19"/>
      <c r="O27" s="19"/>
      <c r="P27" s="19"/>
      <c r="Q27" s="19"/>
      <c r="R27" s="19"/>
      <c r="S27" s="19"/>
      <c r="T27" s="19"/>
      <c r="U27" s="19"/>
      <c r="V27" s="19"/>
      <c r="W27" s="3">
        <f>ROUND($C$3*C27+$D$3*D27+$E$3*E27+$F$3*F27+$G$3*G27+$H$3*G27+$H$3*H27+$J$3*J27+$K$3*K27+$M$3*M27+$N$3*N27+$O$3*O27+$P$3*P27+$Q$3*Q27+$R$3*R27+$S$3*S27+$T$3*T27+$U$3*U27+$V$3*V27+L27+$L$3*L27+$I$3*I27,0)</f>
        <v>6424</v>
      </c>
      <c r="X27" s="3">
        <f t="shared" si="1"/>
        <v>66</v>
      </c>
    </row>
    <row r="28" spans="1:24" ht="14.25">
      <c r="A28" s="3">
        <v>24</v>
      </c>
      <c r="B28" s="20" t="s">
        <v>176</v>
      </c>
      <c r="C28" s="19"/>
      <c r="D28" s="19">
        <v>7</v>
      </c>
      <c r="E28" s="19">
        <f>9-1-2</f>
        <v>6</v>
      </c>
      <c r="F28" s="19"/>
      <c r="G28" s="19"/>
      <c r="H28" s="19">
        <v>2</v>
      </c>
      <c r="I28" s="19"/>
      <c r="J28" s="19"/>
      <c r="K28" s="19"/>
      <c r="L28" s="19"/>
      <c r="M28" s="19">
        <f>1*(8+24)+1</f>
        <v>33</v>
      </c>
      <c r="N28" s="19"/>
      <c r="O28" s="19"/>
      <c r="P28" s="19"/>
      <c r="Q28" s="19"/>
      <c r="R28" s="19"/>
      <c r="S28" s="19"/>
      <c r="T28" s="19"/>
      <c r="U28" s="19"/>
      <c r="V28" s="19"/>
      <c r="W28" s="3">
        <f t="shared" si="0"/>
        <v>4317</v>
      </c>
      <c r="X28" s="3">
        <f t="shared" si="1"/>
        <v>48</v>
      </c>
    </row>
    <row r="29" spans="1:24" ht="14.25" customHeight="1">
      <c r="A29" s="3">
        <v>25</v>
      </c>
      <c r="B29" s="20" t="s">
        <v>177</v>
      </c>
      <c r="C29" s="19"/>
      <c r="D29" s="19"/>
      <c r="E29" s="19">
        <f>19+2</f>
        <v>21</v>
      </c>
      <c r="F29" s="19"/>
      <c r="G29" s="19"/>
      <c r="H29" s="19"/>
      <c r="I29" s="19"/>
      <c r="J29" s="19"/>
      <c r="K29" s="19"/>
      <c r="L29" s="19"/>
      <c r="M29" s="19">
        <f>27+2</f>
        <v>29</v>
      </c>
      <c r="N29" s="19"/>
      <c r="O29" s="19"/>
      <c r="P29" s="19"/>
      <c r="Q29" s="19"/>
      <c r="R29" s="19"/>
      <c r="S29" s="19"/>
      <c r="T29" s="19"/>
      <c r="U29" s="19"/>
      <c r="V29" s="19"/>
      <c r="W29" s="3">
        <f t="shared" si="0"/>
        <v>4070</v>
      </c>
      <c r="X29" s="3">
        <f t="shared" si="1"/>
        <v>50</v>
      </c>
    </row>
    <row r="30" spans="1:24" ht="14.25">
      <c r="A30" s="3">
        <v>26</v>
      </c>
      <c r="B30" s="20" t="s">
        <v>174</v>
      </c>
      <c r="C30" s="19">
        <v>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">
        <f t="shared" si="0"/>
        <v>48</v>
      </c>
      <c r="X30" s="3">
        <f t="shared" si="1"/>
        <v>8</v>
      </c>
    </row>
    <row r="31" spans="1:24" ht="14.25">
      <c r="A31" s="3">
        <v>27</v>
      </c>
      <c r="B31" s="20" t="s">
        <v>175</v>
      </c>
      <c r="C31" s="19"/>
      <c r="D31" s="19"/>
      <c r="E31" s="19">
        <v>9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">
        <f t="shared" si="0"/>
        <v>315</v>
      </c>
      <c r="X31" s="3">
        <f t="shared" si="1"/>
        <v>9</v>
      </c>
    </row>
    <row r="32" spans="1:24" ht="14.25">
      <c r="A32" s="3">
        <v>28</v>
      </c>
      <c r="B32" s="7" t="s">
        <v>33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24">
        <v>7</v>
      </c>
      <c r="N32" s="3"/>
      <c r="O32" s="3"/>
      <c r="P32" s="24">
        <v>35</v>
      </c>
      <c r="Q32" s="3"/>
      <c r="R32" s="3"/>
      <c r="S32" s="3"/>
      <c r="T32" s="3"/>
      <c r="U32" s="3"/>
      <c r="V32" s="3"/>
      <c r="W32" s="3">
        <f t="shared" si="0"/>
        <v>10430</v>
      </c>
      <c r="X32" s="3">
        <f t="shared" si="1"/>
        <v>42</v>
      </c>
    </row>
    <row r="33" spans="1:24" ht="14.25">
      <c r="A33" s="3">
        <v>29</v>
      </c>
      <c r="B33" s="7" t="s">
        <v>35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4">
        <f>63+16</f>
        <v>79</v>
      </c>
      <c r="P33" s="3"/>
      <c r="Q33" s="3"/>
      <c r="R33" s="3"/>
      <c r="S33" s="3"/>
      <c r="T33" s="3"/>
      <c r="U33" s="3"/>
      <c r="V33" s="3"/>
      <c r="W33" s="3">
        <f t="shared" si="0"/>
        <v>13035</v>
      </c>
      <c r="X33" s="3">
        <f t="shared" si="1"/>
        <v>79</v>
      </c>
    </row>
    <row r="34" spans="1:24" ht="14.25">
      <c r="A34" s="3">
        <v>30</v>
      </c>
      <c r="B34" s="7" t="s">
        <v>36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4">
        <v>19</v>
      </c>
      <c r="P34" s="3"/>
      <c r="Q34" s="3"/>
      <c r="R34" s="3"/>
      <c r="S34" s="3"/>
      <c r="T34" s="3"/>
      <c r="U34" s="3"/>
      <c r="V34" s="3"/>
      <c r="W34" s="3">
        <f t="shared" si="0"/>
        <v>3135</v>
      </c>
      <c r="X34" s="3">
        <f t="shared" si="1"/>
        <v>19</v>
      </c>
    </row>
    <row r="35" spans="1:24" ht="14.25">
      <c r="A35" s="3">
        <v>31</v>
      </c>
      <c r="B35" s="7" t="s">
        <v>37</v>
      </c>
      <c r="C35" s="3"/>
      <c r="D35" s="3"/>
      <c r="E35" s="3"/>
      <c r="F35" s="3"/>
      <c r="G35" s="3"/>
      <c r="H35" s="3"/>
      <c r="I35" s="3"/>
      <c r="J35" s="24">
        <v>5</v>
      </c>
      <c r="K35" s="3"/>
      <c r="L35" s="3"/>
      <c r="M35" s="3"/>
      <c r="N35" s="3"/>
      <c r="O35" s="3"/>
      <c r="P35" s="3"/>
      <c r="Q35" s="24">
        <v>2</v>
      </c>
      <c r="R35" s="3"/>
      <c r="S35" s="3"/>
      <c r="T35" s="3"/>
      <c r="U35" s="3"/>
      <c r="V35" s="3"/>
      <c r="W35" s="3">
        <f t="shared" si="0"/>
        <v>1210</v>
      </c>
      <c r="X35" s="3">
        <f t="shared" si="1"/>
        <v>7</v>
      </c>
    </row>
    <row r="36" spans="1:24" ht="14.25">
      <c r="A36" s="3">
        <v>32</v>
      </c>
      <c r="B36" s="7" t="s">
        <v>38</v>
      </c>
      <c r="C36" s="3"/>
      <c r="D36" s="3"/>
      <c r="E36" s="3"/>
      <c r="F36" s="3"/>
      <c r="G36" s="3"/>
      <c r="H36" s="3"/>
      <c r="I36" s="3"/>
      <c r="J36" s="25">
        <f>2+1</f>
        <v>3</v>
      </c>
      <c r="K36" s="3"/>
      <c r="L36" s="3"/>
      <c r="M36" s="3"/>
      <c r="N36" s="25">
        <v>8</v>
      </c>
      <c r="O36" s="24">
        <v>21</v>
      </c>
      <c r="P36" s="25">
        <v>14</v>
      </c>
      <c r="Q36" s="25">
        <v>8</v>
      </c>
      <c r="R36" s="25"/>
      <c r="S36" s="25">
        <f>6+2</f>
        <v>8</v>
      </c>
      <c r="T36" s="3"/>
      <c r="U36" s="3"/>
      <c r="V36" s="3"/>
      <c r="W36" s="3">
        <f t="shared" si="0"/>
        <v>19761</v>
      </c>
      <c r="X36" s="3">
        <f t="shared" si="1"/>
        <v>62</v>
      </c>
    </row>
    <row r="37" spans="1:24" ht="14.25">
      <c r="A37" s="3">
        <v>33</v>
      </c>
      <c r="B37" s="7" t="s">
        <v>39</v>
      </c>
      <c r="C37" s="3"/>
      <c r="D37" s="3"/>
      <c r="E37" s="3"/>
      <c r="F37" s="3"/>
      <c r="G37" s="3"/>
      <c r="H37" s="3"/>
      <c r="I37" s="3"/>
      <c r="J37" s="3"/>
      <c r="K37" s="24">
        <v>7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f t="shared" si="0"/>
        <v>616</v>
      </c>
      <c r="X37" s="3">
        <f t="shared" si="1"/>
        <v>7</v>
      </c>
    </row>
    <row r="38" spans="1:24" ht="14.25">
      <c r="A38" s="3">
        <v>34</v>
      </c>
      <c r="B38" s="7" t="s">
        <v>40</v>
      </c>
      <c r="C38" s="3"/>
      <c r="D38" s="3"/>
      <c r="E38" s="3"/>
      <c r="F38" s="3"/>
      <c r="G38" s="3"/>
      <c r="H38" s="3"/>
      <c r="I38" s="3"/>
      <c r="J38" s="24">
        <v>23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f t="shared" si="0"/>
        <v>1884</v>
      </c>
      <c r="X38" s="3">
        <f t="shared" si="1"/>
        <v>23</v>
      </c>
    </row>
    <row r="39" spans="1:24" ht="14.25">
      <c r="A39" s="3">
        <v>35</v>
      </c>
      <c r="B39" s="7" t="s">
        <v>41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24">
        <v>2</v>
      </c>
      <c r="N39" s="3"/>
      <c r="O39" s="3"/>
      <c r="P39" s="3"/>
      <c r="Q39" s="3"/>
      <c r="R39" s="3"/>
      <c r="S39" s="3"/>
      <c r="T39" s="3"/>
      <c r="U39" s="3"/>
      <c r="V39" s="3"/>
      <c r="W39" s="3">
        <f t="shared" si="0"/>
        <v>230</v>
      </c>
      <c r="X39" s="3">
        <f t="shared" si="1"/>
        <v>2</v>
      </c>
    </row>
    <row r="40" spans="1:24" ht="14.25">
      <c r="A40" s="3">
        <v>36</v>
      </c>
      <c r="B40" s="7" t="s">
        <v>42</v>
      </c>
      <c r="C40" s="3"/>
      <c r="D40" s="3"/>
      <c r="E40" s="3"/>
      <c r="F40" s="3"/>
      <c r="G40" s="3"/>
      <c r="H40" s="3"/>
      <c r="I40" s="3"/>
      <c r="J40" s="3"/>
      <c r="K40" s="23">
        <v>31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f t="shared" si="0"/>
        <v>2728</v>
      </c>
      <c r="X40" s="3">
        <f t="shared" si="1"/>
        <v>31</v>
      </c>
    </row>
    <row r="41" spans="1:24" ht="14.25">
      <c r="A41" s="3">
        <v>37</v>
      </c>
      <c r="B41" s="7" t="s">
        <v>43</v>
      </c>
      <c r="C41" s="3"/>
      <c r="D41" s="3"/>
      <c r="E41" s="19">
        <v>13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f t="shared" si="0"/>
        <v>455</v>
      </c>
      <c r="X41" s="3">
        <f t="shared" si="1"/>
        <v>13</v>
      </c>
    </row>
    <row r="42" spans="1:24" ht="14.25">
      <c r="A42" s="3">
        <v>38</v>
      </c>
      <c r="B42" s="7" t="s">
        <v>44</v>
      </c>
      <c r="C42" s="3"/>
      <c r="D42" s="3"/>
      <c r="E42" s="3"/>
      <c r="F42" s="3"/>
      <c r="G42" s="3"/>
      <c r="H42" s="3"/>
      <c r="I42" s="3"/>
      <c r="J42" s="3"/>
      <c r="K42" s="23">
        <v>13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f t="shared" si="0"/>
        <v>1144</v>
      </c>
      <c r="X42" s="3">
        <f t="shared" si="1"/>
        <v>13</v>
      </c>
    </row>
    <row r="43" spans="1:24" ht="14.25">
      <c r="A43" s="3">
        <v>39</v>
      </c>
      <c r="B43" s="7" t="s">
        <v>45</v>
      </c>
      <c r="C43" s="3"/>
      <c r="D43" s="3"/>
      <c r="E43" s="3"/>
      <c r="F43" s="3"/>
      <c r="G43" s="3"/>
      <c r="H43" s="24">
        <v>2</v>
      </c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f t="shared" si="0"/>
        <v>116</v>
      </c>
      <c r="X43" s="3">
        <f t="shared" si="1"/>
        <v>2</v>
      </c>
    </row>
    <row r="44" spans="1:24" ht="14.25">
      <c r="A44" s="3">
        <v>40</v>
      </c>
      <c r="B44" s="7" t="s">
        <v>46</v>
      </c>
      <c r="C44" s="3"/>
      <c r="D44" s="3"/>
      <c r="E44" s="3"/>
      <c r="F44" s="3"/>
      <c r="G44" s="3"/>
      <c r="H44" s="3"/>
      <c r="I44" s="3"/>
      <c r="J44" s="24">
        <v>5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f t="shared" si="0"/>
        <v>410</v>
      </c>
      <c r="X44" s="3">
        <f t="shared" si="1"/>
        <v>5</v>
      </c>
    </row>
    <row r="45" spans="1:24" ht="14.25">
      <c r="A45" s="3">
        <v>41</v>
      </c>
      <c r="B45" s="7" t="s">
        <v>47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24">
        <v>12</v>
      </c>
      <c r="N45" s="3"/>
      <c r="O45" s="3"/>
      <c r="P45" s="3"/>
      <c r="Q45" s="3"/>
      <c r="R45" s="3"/>
      <c r="S45" s="3"/>
      <c r="T45" s="3"/>
      <c r="U45" s="3"/>
      <c r="V45" s="3"/>
      <c r="W45" s="3">
        <f t="shared" si="0"/>
        <v>1380</v>
      </c>
      <c r="X45" s="3">
        <f t="shared" si="1"/>
        <v>12</v>
      </c>
    </row>
    <row r="46" spans="1:24" ht="14.25">
      <c r="A46" s="3">
        <v>42</v>
      </c>
      <c r="B46" s="7" t="s">
        <v>48</v>
      </c>
      <c r="C46" s="3"/>
      <c r="D46" s="3"/>
      <c r="E46" s="3"/>
      <c r="F46" s="3"/>
      <c r="G46" s="3"/>
      <c r="H46" s="3"/>
      <c r="I46" s="3"/>
      <c r="J46" s="24">
        <f>18+13</f>
        <v>31</v>
      </c>
      <c r="K46" s="3"/>
      <c r="L46" s="3"/>
      <c r="M46" s="24">
        <v>1</v>
      </c>
      <c r="N46" s="3"/>
      <c r="O46" s="3"/>
      <c r="P46" s="3"/>
      <c r="Q46" s="3"/>
      <c r="R46" s="3"/>
      <c r="S46" s="3"/>
      <c r="T46" s="3"/>
      <c r="U46" s="3"/>
      <c r="V46" s="3"/>
      <c r="W46" s="3">
        <f t="shared" si="0"/>
        <v>2654</v>
      </c>
      <c r="X46" s="3">
        <f t="shared" si="1"/>
        <v>32</v>
      </c>
    </row>
    <row r="47" spans="1:24" ht="14.25">
      <c r="A47" s="3">
        <v>43</v>
      </c>
      <c r="B47" s="7" t="s">
        <v>49</v>
      </c>
      <c r="C47" s="3"/>
      <c r="D47" s="3"/>
      <c r="E47" s="3"/>
      <c r="F47" s="3"/>
      <c r="G47" s="3"/>
      <c r="H47" s="3"/>
      <c r="I47" s="3"/>
      <c r="J47" s="24">
        <v>14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f t="shared" si="0"/>
        <v>1147</v>
      </c>
      <c r="X47" s="3">
        <f t="shared" si="1"/>
        <v>14</v>
      </c>
    </row>
    <row r="48" spans="1:24" ht="14.25">
      <c r="A48" s="3">
        <v>44</v>
      </c>
      <c r="B48" s="7" t="s">
        <v>50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24">
        <v>10</v>
      </c>
      <c r="N48" s="3"/>
      <c r="O48" s="3"/>
      <c r="P48" s="3"/>
      <c r="Q48" s="3"/>
      <c r="R48" s="3"/>
      <c r="S48" s="3"/>
      <c r="T48" s="3"/>
      <c r="U48" s="3"/>
      <c r="V48" s="3"/>
      <c r="W48" s="3">
        <f t="shared" si="0"/>
        <v>1150</v>
      </c>
      <c r="X48" s="3">
        <f t="shared" si="1"/>
        <v>10</v>
      </c>
    </row>
    <row r="49" spans="1:24" ht="14.25">
      <c r="A49" s="3">
        <v>45</v>
      </c>
      <c r="B49" s="7" t="s">
        <v>51</v>
      </c>
      <c r="C49" s="3"/>
      <c r="D49" s="3"/>
      <c r="E49" s="3"/>
      <c r="F49" s="3"/>
      <c r="G49" s="3"/>
      <c r="H49" s="3"/>
      <c r="I49" s="3"/>
      <c r="J49" s="3"/>
      <c r="K49" s="23">
        <v>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f t="shared" si="0"/>
        <v>528</v>
      </c>
      <c r="X49" s="3">
        <f t="shared" si="1"/>
        <v>6</v>
      </c>
    </row>
    <row r="50" spans="1:24" ht="14.25">
      <c r="A50" s="3">
        <v>46</v>
      </c>
      <c r="B50" s="7" t="s">
        <v>52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24">
        <v>4</v>
      </c>
      <c r="N50" s="3"/>
      <c r="O50" s="3"/>
      <c r="P50" s="3"/>
      <c r="Q50" s="3"/>
      <c r="R50" s="3"/>
      <c r="S50" s="3"/>
      <c r="T50" s="3"/>
      <c r="U50" s="3"/>
      <c r="V50" s="3"/>
      <c r="W50" s="3">
        <f t="shared" si="0"/>
        <v>460</v>
      </c>
      <c r="X50" s="3">
        <f t="shared" si="1"/>
        <v>4</v>
      </c>
    </row>
    <row r="51" spans="1:24" ht="14.25">
      <c r="A51" s="3">
        <v>47</v>
      </c>
      <c r="B51" s="7" t="s">
        <v>53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24">
        <v>14</v>
      </c>
      <c r="N51" s="3"/>
      <c r="O51" s="3"/>
      <c r="P51" s="3"/>
      <c r="Q51" s="3"/>
      <c r="R51" s="3"/>
      <c r="S51" s="3"/>
      <c r="T51" s="3"/>
      <c r="U51" s="3"/>
      <c r="V51" s="3"/>
      <c r="W51" s="3">
        <f t="shared" si="0"/>
        <v>1610</v>
      </c>
      <c r="X51" s="3">
        <f t="shared" si="1"/>
        <v>14</v>
      </c>
    </row>
    <row r="52" spans="1:24" ht="14.25">
      <c r="A52" s="3">
        <v>48</v>
      </c>
      <c r="B52" s="7" t="s">
        <v>54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24">
        <v>6</v>
      </c>
      <c r="N52" s="3"/>
      <c r="O52" s="3"/>
      <c r="P52" s="3"/>
      <c r="Q52" s="3"/>
      <c r="R52" s="3"/>
      <c r="S52" s="3"/>
      <c r="T52" s="3"/>
      <c r="U52" s="3"/>
      <c r="V52" s="3"/>
      <c r="W52" s="3">
        <f t="shared" si="0"/>
        <v>690</v>
      </c>
      <c r="X52" s="3">
        <f t="shared" si="1"/>
        <v>6</v>
      </c>
    </row>
    <row r="53" spans="1:24" ht="14.25">
      <c r="A53" s="3">
        <v>49</v>
      </c>
      <c r="B53" s="7" t="s">
        <v>55</v>
      </c>
      <c r="C53" s="3"/>
      <c r="D53" s="3"/>
      <c r="E53" s="3"/>
      <c r="F53" s="3"/>
      <c r="G53" s="3"/>
      <c r="H53" s="3"/>
      <c r="I53" s="3"/>
      <c r="J53" s="24">
        <f>4+4+4+2</f>
        <v>14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f t="shared" si="0"/>
        <v>1147</v>
      </c>
      <c r="X53" s="3">
        <f t="shared" si="1"/>
        <v>14</v>
      </c>
    </row>
    <row r="54" spans="1:24" ht="14.25">
      <c r="A54" s="3">
        <v>50</v>
      </c>
      <c r="B54" s="7" t="s">
        <v>56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24">
        <v>35</v>
      </c>
      <c r="N54" s="3"/>
      <c r="O54" s="3"/>
      <c r="P54" s="3"/>
      <c r="Q54" s="3"/>
      <c r="R54" s="3"/>
      <c r="S54" s="3"/>
      <c r="T54" s="3"/>
      <c r="U54" s="3"/>
      <c r="V54" s="3"/>
      <c r="W54" s="3">
        <f t="shared" si="0"/>
        <v>4025</v>
      </c>
      <c r="X54" s="3">
        <f t="shared" si="1"/>
        <v>35</v>
      </c>
    </row>
    <row r="55" spans="1:24" ht="14.25">
      <c r="A55" s="3">
        <v>51</v>
      </c>
      <c r="B55" s="7" t="s">
        <v>57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24">
        <v>34</v>
      </c>
      <c r="N55" s="3"/>
      <c r="O55" s="3"/>
      <c r="P55" s="3"/>
      <c r="Q55" s="3"/>
      <c r="R55" s="3"/>
      <c r="S55" s="3"/>
      <c r="T55" s="3"/>
      <c r="U55" s="3"/>
      <c r="V55" s="3"/>
      <c r="W55" s="3">
        <f t="shared" si="0"/>
        <v>3910</v>
      </c>
      <c r="X55" s="3">
        <f t="shared" si="1"/>
        <v>34</v>
      </c>
    </row>
    <row r="56" spans="1:24" ht="14.25">
      <c r="A56" s="3">
        <v>52</v>
      </c>
      <c r="B56" s="7" t="s">
        <v>58</v>
      </c>
      <c r="C56" s="3"/>
      <c r="D56" s="3"/>
      <c r="E56" s="3"/>
      <c r="F56" s="3"/>
      <c r="G56" s="3"/>
      <c r="H56" s="24">
        <v>9</v>
      </c>
      <c r="I56" s="24"/>
      <c r="J56" s="3"/>
      <c r="K56" s="3"/>
      <c r="L56" s="3"/>
      <c r="M56" s="24">
        <v>8</v>
      </c>
      <c r="N56" s="3"/>
      <c r="O56" s="24">
        <v>9</v>
      </c>
      <c r="P56" s="3"/>
      <c r="Q56" s="3"/>
      <c r="R56" s="3"/>
      <c r="S56" s="3"/>
      <c r="T56" s="3"/>
      <c r="U56" s="3"/>
      <c r="V56" s="3"/>
      <c r="W56" s="3">
        <f t="shared" si="0"/>
        <v>2927</v>
      </c>
      <c r="X56" s="3">
        <f t="shared" si="1"/>
        <v>26</v>
      </c>
    </row>
    <row r="57" spans="1:24" ht="14.25">
      <c r="A57" s="3">
        <v>53</v>
      </c>
      <c r="B57" s="7" t="s">
        <v>149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6">
        <v>14</v>
      </c>
      <c r="U57" s="3"/>
      <c r="V57" s="3"/>
      <c r="W57" s="3">
        <f t="shared" si="0"/>
        <v>322</v>
      </c>
      <c r="X57" s="3">
        <f t="shared" si="1"/>
        <v>14</v>
      </c>
    </row>
    <row r="58" spans="1:24" ht="14.25">
      <c r="A58" s="3">
        <v>54</v>
      </c>
      <c r="B58" s="7" t="s">
        <v>59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6">
        <v>10</v>
      </c>
      <c r="U58" s="3"/>
      <c r="V58" s="3"/>
      <c r="W58" s="3">
        <f t="shared" si="0"/>
        <v>230</v>
      </c>
      <c r="X58" s="3">
        <f t="shared" si="1"/>
        <v>10</v>
      </c>
    </row>
    <row r="59" spans="1:24" ht="14.25">
      <c r="A59" s="3">
        <v>55</v>
      </c>
      <c r="B59" s="7" t="s">
        <v>60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19">
        <v>3</v>
      </c>
      <c r="U59" s="3"/>
      <c r="V59" s="3"/>
      <c r="W59" s="3">
        <f t="shared" si="0"/>
        <v>69</v>
      </c>
      <c r="X59" s="3">
        <f t="shared" si="1"/>
        <v>3</v>
      </c>
    </row>
    <row r="60" spans="1:24" ht="14.25">
      <c r="A60" s="3">
        <v>56</v>
      </c>
      <c r="B60" s="7" t="s">
        <v>61</v>
      </c>
      <c r="C60" s="3"/>
      <c r="D60" s="3"/>
      <c r="E60" s="3"/>
      <c r="F60" s="3"/>
      <c r="G60" s="3"/>
      <c r="H60" s="3"/>
      <c r="I60" s="3"/>
      <c r="J60" s="24">
        <f>17+4</f>
        <v>21</v>
      </c>
      <c r="K60" s="3"/>
      <c r="L60" s="3"/>
      <c r="M60" s="24">
        <f>(6+7)*1</f>
        <v>13</v>
      </c>
      <c r="N60" s="3"/>
      <c r="O60" s="3"/>
      <c r="P60" s="3"/>
      <c r="Q60" s="3"/>
      <c r="R60" s="3"/>
      <c r="S60" s="3"/>
      <c r="T60" s="3"/>
      <c r="U60" s="3"/>
      <c r="V60" s="3"/>
      <c r="W60" s="3">
        <f t="shared" si="0"/>
        <v>3215</v>
      </c>
      <c r="X60" s="3">
        <f t="shared" si="1"/>
        <v>34</v>
      </c>
    </row>
    <row r="61" spans="1:24" ht="14.25">
      <c r="A61" s="3">
        <v>57</v>
      </c>
      <c r="B61" s="7" t="s">
        <v>62</v>
      </c>
      <c r="C61" s="3"/>
      <c r="D61" s="3"/>
      <c r="E61" s="3"/>
      <c r="F61" s="3"/>
      <c r="G61" s="3"/>
      <c r="H61" s="3"/>
      <c r="I61" s="3"/>
      <c r="J61" s="24">
        <v>16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>
        <f t="shared" si="0"/>
        <v>1310</v>
      </c>
      <c r="X61" s="3">
        <f t="shared" si="1"/>
        <v>16</v>
      </c>
    </row>
    <row r="62" spans="1:24" ht="14.25">
      <c r="A62" s="3">
        <v>58</v>
      </c>
      <c r="B62" s="7" t="s">
        <v>63</v>
      </c>
      <c r="C62" s="3"/>
      <c r="D62" s="3"/>
      <c r="E62" s="3"/>
      <c r="F62" s="3"/>
      <c r="G62" s="3"/>
      <c r="H62" s="3"/>
      <c r="I62" s="3"/>
      <c r="J62" s="24">
        <v>9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>
        <f t="shared" si="0"/>
        <v>737</v>
      </c>
      <c r="X62" s="3">
        <f t="shared" si="1"/>
        <v>9</v>
      </c>
    </row>
    <row r="63" spans="1:24" ht="14.25">
      <c r="A63" s="3">
        <v>59</v>
      </c>
      <c r="B63" s="7" t="s">
        <v>64</v>
      </c>
      <c r="C63" s="3"/>
      <c r="D63" s="3"/>
      <c r="E63" s="3"/>
      <c r="F63" s="3"/>
      <c r="G63" s="3"/>
      <c r="H63" s="3"/>
      <c r="I63" s="3"/>
      <c r="J63" s="3"/>
      <c r="K63" s="23">
        <v>6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>
        <f t="shared" si="0"/>
        <v>528</v>
      </c>
      <c r="X63" s="3">
        <f t="shared" si="1"/>
        <v>6</v>
      </c>
    </row>
    <row r="64" spans="1:24" ht="14.25">
      <c r="A64" s="3">
        <v>60</v>
      </c>
      <c r="B64" s="7" t="s">
        <v>65</v>
      </c>
      <c r="C64" s="3"/>
      <c r="D64" s="3"/>
      <c r="E64" s="3"/>
      <c r="F64" s="3"/>
      <c r="G64" s="3"/>
      <c r="H64" s="3"/>
      <c r="I64" s="3"/>
      <c r="J64" s="24">
        <v>13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>
        <f t="shared" si="0"/>
        <v>1065</v>
      </c>
      <c r="X64" s="3">
        <f t="shared" si="1"/>
        <v>13</v>
      </c>
    </row>
    <row r="65" spans="1:24" ht="14.25">
      <c r="A65" s="3">
        <v>61</v>
      </c>
      <c r="B65" s="7" t="s">
        <v>66</v>
      </c>
      <c r="C65" s="3"/>
      <c r="D65" s="3"/>
      <c r="E65" s="3"/>
      <c r="F65" s="3"/>
      <c r="G65" s="3"/>
      <c r="H65" s="3"/>
      <c r="I65" s="3"/>
      <c r="J65" s="24">
        <f>39+15</f>
        <v>54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>
        <f t="shared" si="0"/>
        <v>4423</v>
      </c>
      <c r="X65" s="3">
        <f t="shared" si="1"/>
        <v>54</v>
      </c>
    </row>
    <row r="66" spans="1:24" ht="14.25">
      <c r="A66" s="3">
        <v>62</v>
      </c>
      <c r="B66" s="7" t="s">
        <v>67</v>
      </c>
      <c r="C66" s="3"/>
      <c r="D66" s="3"/>
      <c r="E66" s="3"/>
      <c r="F66" s="3"/>
      <c r="G66" s="3"/>
      <c r="H66" s="3"/>
      <c r="I66" s="3"/>
      <c r="J66" s="24">
        <v>39</v>
      </c>
      <c r="K66" s="3"/>
      <c r="L66" s="3"/>
      <c r="M66" s="24">
        <f>6+33*0</f>
        <v>6</v>
      </c>
      <c r="N66" s="3"/>
      <c r="O66" s="3"/>
      <c r="P66" s="3"/>
      <c r="Q66" s="3"/>
      <c r="R66" s="3"/>
      <c r="S66" s="3"/>
      <c r="T66" s="3"/>
      <c r="U66" s="3"/>
      <c r="V66" s="3"/>
      <c r="W66" s="3">
        <f t="shared" si="0"/>
        <v>3884</v>
      </c>
      <c r="X66" s="3">
        <f t="shared" si="1"/>
        <v>45</v>
      </c>
    </row>
    <row r="67" spans="1:24" ht="28.5">
      <c r="A67" s="3">
        <v>63</v>
      </c>
      <c r="B67" s="7" t="s">
        <v>68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24">
        <v>42</v>
      </c>
      <c r="N67" s="3"/>
      <c r="O67" s="24">
        <v>166</v>
      </c>
      <c r="P67" s="3"/>
      <c r="Q67" s="3"/>
      <c r="R67" s="3"/>
      <c r="S67" s="3"/>
      <c r="T67" s="3"/>
      <c r="U67" s="3"/>
      <c r="V67" s="3"/>
      <c r="W67" s="3">
        <f t="shared" si="0"/>
        <v>32220</v>
      </c>
      <c r="X67" s="3">
        <f t="shared" si="1"/>
        <v>208</v>
      </c>
    </row>
    <row r="68" spans="1:24" ht="14.25">
      <c r="A68" s="3">
        <v>64</v>
      </c>
      <c r="B68" s="7" t="s">
        <v>69</v>
      </c>
      <c r="C68" s="3"/>
      <c r="D68" s="3"/>
      <c r="E68" s="3"/>
      <c r="F68" s="3"/>
      <c r="G68" s="3"/>
      <c r="H68" s="3"/>
      <c r="I68" s="3"/>
      <c r="J68" s="3"/>
      <c r="K68" s="23">
        <v>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>
        <f t="shared" si="0"/>
        <v>792</v>
      </c>
      <c r="X68" s="3">
        <f t="shared" si="1"/>
        <v>9</v>
      </c>
    </row>
    <row r="69" spans="1:24" ht="14.25">
      <c r="A69" s="3">
        <v>65</v>
      </c>
      <c r="B69" s="7" t="s">
        <v>34</v>
      </c>
      <c r="C69" s="3"/>
      <c r="D69" s="3"/>
      <c r="E69" s="3"/>
      <c r="F69" s="3"/>
      <c r="G69" s="3"/>
      <c r="H69" s="3"/>
      <c r="I69" s="3"/>
      <c r="J69" s="24">
        <v>18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>
        <f t="shared" si="0"/>
        <v>1474</v>
      </c>
      <c r="X69" s="3">
        <f t="shared" si="1"/>
        <v>18</v>
      </c>
    </row>
    <row r="70" spans="1:24" ht="14.25">
      <c r="A70" s="3">
        <v>66</v>
      </c>
      <c r="B70" s="7" t="s">
        <v>70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24">
        <v>19</v>
      </c>
      <c r="N70" s="3"/>
      <c r="O70" s="3"/>
      <c r="P70" s="3"/>
      <c r="Q70" s="3"/>
      <c r="R70" s="3"/>
      <c r="S70" s="3"/>
      <c r="T70" s="3"/>
      <c r="U70" s="3"/>
      <c r="V70" s="3"/>
      <c r="W70" s="3">
        <f aca="true" t="shared" si="2" ref="W70:W83">ROUND($C$3*C70+$D$3*D70+$E$3*E70+$F$3*F70+$G$3*G70+$H$3*G70+$H$3*H70+$J$3*J70+$K$3*K70+$M$3*M70+$N$3*N70+$O$3*O70+$P$3*P70+$Q$3*Q70+$R$3*R70+$S$3*S70+$T$3*T70+$U$3*U70+$V$3*V70+L70+$L$3*L70+$I$3*I70,0)</f>
        <v>2185</v>
      </c>
      <c r="X70" s="3">
        <f t="shared" si="1"/>
        <v>19</v>
      </c>
    </row>
    <row r="71" spans="1:24" ht="14.25">
      <c r="A71" s="3">
        <v>67</v>
      </c>
      <c r="B71" s="7" t="s">
        <v>71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24">
        <v>16</v>
      </c>
      <c r="N71" s="3"/>
      <c r="O71" s="3"/>
      <c r="P71" s="3"/>
      <c r="Q71" s="3"/>
      <c r="R71" s="3"/>
      <c r="S71" s="3"/>
      <c r="T71" s="3"/>
      <c r="U71" s="3"/>
      <c r="V71" s="3"/>
      <c r="W71" s="3">
        <f t="shared" si="2"/>
        <v>1840</v>
      </c>
      <c r="X71" s="3">
        <f aca="true" t="shared" si="3" ref="X71:X83">SUM(C71:V71)</f>
        <v>16</v>
      </c>
    </row>
    <row r="72" spans="1:24" ht="14.25">
      <c r="A72" s="3">
        <v>68</v>
      </c>
      <c r="B72" s="7" t="s">
        <v>72</v>
      </c>
      <c r="C72" s="3"/>
      <c r="D72" s="3"/>
      <c r="E72" s="3"/>
      <c r="F72" s="3"/>
      <c r="G72" s="3"/>
      <c r="H72" s="3"/>
      <c r="I72" s="3"/>
      <c r="J72" s="24">
        <v>10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>
        <f t="shared" si="2"/>
        <v>819</v>
      </c>
      <c r="X72" s="3">
        <f t="shared" si="3"/>
        <v>10</v>
      </c>
    </row>
    <row r="73" spans="1:24" ht="14.25">
      <c r="A73" s="3">
        <v>69</v>
      </c>
      <c r="B73" s="7" t="s">
        <v>166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4">
        <v>37</v>
      </c>
      <c r="P73" s="3"/>
      <c r="Q73" s="3"/>
      <c r="R73" s="3"/>
      <c r="S73" s="3"/>
      <c r="T73" s="3"/>
      <c r="U73" s="3"/>
      <c r="V73" s="3"/>
      <c r="W73" s="3">
        <f t="shared" si="2"/>
        <v>6105</v>
      </c>
      <c r="X73" s="3">
        <f t="shared" si="3"/>
        <v>37</v>
      </c>
    </row>
    <row r="74" spans="1:24" ht="14.25">
      <c r="A74" s="3">
        <v>70</v>
      </c>
      <c r="B74" s="7" t="s">
        <v>73</v>
      </c>
      <c r="C74" s="3"/>
      <c r="D74" s="3"/>
      <c r="E74" s="3"/>
      <c r="F74" s="19">
        <v>17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>
        <f t="shared" si="2"/>
        <v>782</v>
      </c>
      <c r="X74" s="3">
        <f t="shared" si="3"/>
        <v>17</v>
      </c>
    </row>
    <row r="75" spans="1:24" ht="14.25">
      <c r="A75" s="3">
        <v>71</v>
      </c>
      <c r="B75" s="7" t="s">
        <v>167</v>
      </c>
      <c r="C75" s="3"/>
      <c r="D75" s="3"/>
      <c r="E75" s="3"/>
      <c r="F75" s="3"/>
      <c r="G75" s="3"/>
      <c r="H75" s="19">
        <v>9</v>
      </c>
      <c r="I75" s="19"/>
      <c r="J75" s="3"/>
      <c r="K75" s="19">
        <v>9</v>
      </c>
      <c r="L75" s="3"/>
      <c r="M75" s="19">
        <v>12</v>
      </c>
      <c r="N75" s="3"/>
      <c r="O75" s="3"/>
      <c r="P75" s="3"/>
      <c r="Q75" s="3"/>
      <c r="R75" s="3"/>
      <c r="S75" s="3"/>
      <c r="T75" s="3"/>
      <c r="U75" s="3"/>
      <c r="V75" s="3"/>
      <c r="W75" s="3">
        <f t="shared" si="2"/>
        <v>2694</v>
      </c>
      <c r="X75" s="3">
        <f t="shared" si="3"/>
        <v>30</v>
      </c>
    </row>
    <row r="76" spans="1:24" ht="14.25">
      <c r="A76" s="3">
        <v>72</v>
      </c>
      <c r="B76" s="7" t="s">
        <v>146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19">
        <v>44</v>
      </c>
      <c r="N76" s="3"/>
      <c r="O76" s="3"/>
      <c r="P76" s="3"/>
      <c r="Q76" s="3"/>
      <c r="R76" s="3"/>
      <c r="S76" s="3"/>
      <c r="T76" s="3"/>
      <c r="U76" s="19">
        <f>21+21</f>
        <v>42</v>
      </c>
      <c r="V76" s="3"/>
      <c r="W76" s="3">
        <f t="shared" si="2"/>
        <v>5816</v>
      </c>
      <c r="X76" s="3">
        <f t="shared" si="3"/>
        <v>86</v>
      </c>
    </row>
    <row r="77" spans="1:24" ht="14.25">
      <c r="A77" s="3">
        <v>73</v>
      </c>
      <c r="B77" s="7" t="s">
        <v>74</v>
      </c>
      <c r="C77" s="3"/>
      <c r="D77" s="3"/>
      <c r="E77" s="3"/>
      <c r="F77" s="3"/>
      <c r="G77" s="19">
        <v>4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>
        <f t="shared" si="2"/>
        <v>460</v>
      </c>
      <c r="X77" s="3">
        <f t="shared" si="3"/>
        <v>4</v>
      </c>
    </row>
    <row r="78" spans="1:24" ht="14.25">
      <c r="A78" s="3">
        <v>74</v>
      </c>
      <c r="B78" s="7" t="s">
        <v>75</v>
      </c>
      <c r="C78" s="3"/>
      <c r="D78" s="3"/>
      <c r="E78" s="19">
        <f>25+16</f>
        <v>41</v>
      </c>
      <c r="F78" s="3"/>
      <c r="G78" s="19">
        <v>8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9">
        <v>5</v>
      </c>
      <c r="V78" s="3"/>
      <c r="W78" s="3">
        <f t="shared" si="2"/>
        <v>2445</v>
      </c>
      <c r="X78" s="3">
        <f t="shared" si="3"/>
        <v>54</v>
      </c>
    </row>
    <row r="79" spans="1:24" ht="14.25">
      <c r="A79" s="3">
        <v>75</v>
      </c>
      <c r="B79" s="7" t="s">
        <v>76</v>
      </c>
      <c r="C79" s="3"/>
      <c r="D79" s="3"/>
      <c r="E79" s="19">
        <v>6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>
        <f t="shared" si="2"/>
        <v>210</v>
      </c>
      <c r="X79" s="3">
        <f t="shared" si="3"/>
        <v>6</v>
      </c>
    </row>
    <row r="80" spans="1:24" ht="14.25">
      <c r="A80" s="3">
        <v>76</v>
      </c>
      <c r="B80" s="7" t="s">
        <v>144</v>
      </c>
      <c r="C80" s="3"/>
      <c r="D80" s="3"/>
      <c r="E80" s="3"/>
      <c r="F80" s="19">
        <v>17</v>
      </c>
      <c r="G80" s="3"/>
      <c r="H80" s="19">
        <v>4</v>
      </c>
      <c r="I80" s="1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>
        <f t="shared" si="2"/>
        <v>1014</v>
      </c>
      <c r="X80" s="3">
        <f t="shared" si="3"/>
        <v>21</v>
      </c>
    </row>
    <row r="81" spans="1:24" ht="14.25">
      <c r="A81" s="3">
        <v>77</v>
      </c>
      <c r="B81" s="7" t="s">
        <v>145</v>
      </c>
      <c r="C81" s="3"/>
      <c r="D81" s="3"/>
      <c r="E81" s="19">
        <v>13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f t="shared" si="2"/>
        <v>455</v>
      </c>
      <c r="X81" s="3">
        <f t="shared" si="3"/>
        <v>13</v>
      </c>
    </row>
    <row r="82" spans="1:24" ht="14.25">
      <c r="A82" s="3">
        <v>78</v>
      </c>
      <c r="B82" s="7" t="s">
        <v>147</v>
      </c>
      <c r="C82" s="3"/>
      <c r="D82" s="3"/>
      <c r="E82" s="3"/>
      <c r="F82" s="19">
        <v>7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>
        <f t="shared" si="2"/>
        <v>322</v>
      </c>
      <c r="X82" s="3">
        <f t="shared" si="3"/>
        <v>7</v>
      </c>
    </row>
    <row r="83" spans="1:24" ht="28.5">
      <c r="A83" s="3">
        <v>79</v>
      </c>
      <c r="B83" s="7" t="s">
        <v>148</v>
      </c>
      <c r="C83" s="3"/>
      <c r="D83" s="3"/>
      <c r="E83" s="19">
        <v>10</v>
      </c>
      <c r="F83" s="3"/>
      <c r="G83" s="3"/>
      <c r="H83" s="24">
        <v>55</v>
      </c>
      <c r="I83" s="24"/>
      <c r="J83" s="3"/>
      <c r="K83" s="23">
        <v>4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>
        <f t="shared" si="2"/>
        <v>3892</v>
      </c>
      <c r="X83" s="3">
        <f t="shared" si="3"/>
        <v>69</v>
      </c>
    </row>
    <row r="84" spans="1:24" ht="14.25">
      <c r="A84" s="3"/>
      <c r="B84" s="7"/>
      <c r="C84" s="3">
        <f aca="true" t="shared" si="4" ref="C84:H84">SUM(C4:C83)</f>
        <v>8</v>
      </c>
      <c r="D84" s="3">
        <f t="shared" si="4"/>
        <v>7</v>
      </c>
      <c r="E84" s="3">
        <f t="shared" si="4"/>
        <v>140</v>
      </c>
      <c r="F84" s="3">
        <f t="shared" si="4"/>
        <v>64</v>
      </c>
      <c r="G84" s="3">
        <f t="shared" si="4"/>
        <v>26</v>
      </c>
      <c r="H84" s="3">
        <f t="shared" si="4"/>
        <v>136</v>
      </c>
      <c r="I84" s="3"/>
      <c r="J84" s="3">
        <f aca="true" t="shared" si="5" ref="J84:X84">SUM(J4:J83)</f>
        <v>346</v>
      </c>
      <c r="K84" s="3">
        <f t="shared" si="5"/>
        <v>129</v>
      </c>
      <c r="L84" s="3">
        <f t="shared" si="5"/>
        <v>38</v>
      </c>
      <c r="M84" s="3">
        <f t="shared" si="5"/>
        <v>399</v>
      </c>
      <c r="N84" s="3">
        <f t="shared" si="5"/>
        <v>8</v>
      </c>
      <c r="O84" s="3">
        <f t="shared" si="5"/>
        <v>421</v>
      </c>
      <c r="P84" s="3">
        <f t="shared" si="5"/>
        <v>49</v>
      </c>
      <c r="Q84" s="3">
        <f t="shared" si="5"/>
        <v>10</v>
      </c>
      <c r="R84" s="3">
        <f t="shared" si="5"/>
        <v>0</v>
      </c>
      <c r="S84" s="3">
        <f t="shared" si="5"/>
        <v>8</v>
      </c>
      <c r="T84" s="3">
        <f t="shared" si="5"/>
        <v>27</v>
      </c>
      <c r="U84" s="3">
        <f t="shared" si="5"/>
        <v>50</v>
      </c>
      <c r="V84" s="3">
        <f t="shared" si="5"/>
        <v>0</v>
      </c>
      <c r="W84" s="3">
        <f t="shared" si="5"/>
        <v>209484</v>
      </c>
      <c r="X84" s="3">
        <f t="shared" si="5"/>
        <v>1913</v>
      </c>
    </row>
    <row r="85" ht="14.25">
      <c r="X85" s="22"/>
    </row>
    <row r="88" ht="15">
      <c r="B88" s="18" t="s">
        <v>165</v>
      </c>
    </row>
    <row r="89" spans="2:23" ht="14.25">
      <c r="B89" s="1" t="s">
        <v>161</v>
      </c>
      <c r="E89" s="30">
        <f>E83+F82+E81+F80+H80+E79+E78+G78+G77+M76+E31+C30+E29+M29+M28+E28+D28+L26+F25+E7+J6+H75+K75+M75+U76+F74+U78+K12+M12+E41+T59+H28+J11+H23+I23+L23+F26+I27+L27+I24+E8+U8+F5+G5</f>
        <v>555</v>
      </c>
      <c r="W89" s="28"/>
    </row>
    <row r="90" spans="2:5" ht="14.25">
      <c r="B90" s="1" t="s">
        <v>162</v>
      </c>
      <c r="E90" s="29">
        <f>O73+J72+M71+M70+J69+M67+O67+M66+J66+J65+J64+J62+J61+J60+M60+O56+M56+H56+M55+M54+J53+M52+M51+M50+M48+J47+J46+M46+M45+J44+M39+J38+K37+O36+Q35+J35+O34+O33+P32+M32+J22+O21+J19+K17+J16+M15+O14+H14+M10+J10+J9+J4+H43+AH60+H83+M27</f>
        <v>1193</v>
      </c>
    </row>
    <row r="91" spans="2:5" ht="14.25">
      <c r="B91" s="1" t="s">
        <v>163</v>
      </c>
      <c r="E91" s="31">
        <f>K68+K49+K42+K40+K20+K18+K83+K63+K13</f>
        <v>92</v>
      </c>
    </row>
    <row r="92" spans="2:5" ht="14.25">
      <c r="B92" s="1" t="s">
        <v>164</v>
      </c>
      <c r="E92" s="34">
        <f>J36+N36+P36+Q36+E22+S36</f>
        <v>49</v>
      </c>
    </row>
    <row r="93" spans="2:5" ht="14.25">
      <c r="B93" s="1" t="s">
        <v>178</v>
      </c>
      <c r="E93" s="32">
        <f>T58+T57</f>
        <v>24</v>
      </c>
    </row>
    <row r="94" spans="2:5" ht="14.25">
      <c r="B94" s="1" t="s">
        <v>170</v>
      </c>
      <c r="E94">
        <f>SUM(E89:E93)</f>
        <v>1913</v>
      </c>
    </row>
    <row r="95" ht="14.25">
      <c r="L95" s="33"/>
    </row>
    <row r="96" ht="14.25">
      <c r="E96">
        <f>X84-E94</f>
        <v>0</v>
      </c>
    </row>
    <row r="97" ht="14.25">
      <c r="E97" s="27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tabSelected="1" zoomScalePageLayoutView="0" workbookViewId="0" topLeftCell="A1">
      <selection activeCell="E21" sqref="E21"/>
    </sheetView>
  </sheetViews>
  <sheetFormatPr defaultColWidth="8.796875" defaultRowHeight="14.25"/>
  <cols>
    <col min="1" max="1" width="4.69921875" style="0" customWidth="1"/>
    <col min="2" max="2" width="5.69921875" style="0" customWidth="1"/>
    <col min="3" max="3" width="8.8984375" style="0" customWidth="1"/>
    <col min="4" max="4" width="6.5" style="0" customWidth="1"/>
    <col min="5" max="5" width="29.69921875" style="0" customWidth="1"/>
    <col min="6" max="6" width="19.59765625" style="0" customWidth="1"/>
    <col min="7" max="7" width="18.5" style="0" customWidth="1"/>
    <col min="8" max="8" width="9.8984375" style="0" customWidth="1"/>
    <col min="9" max="9" width="18.8984375" style="0" customWidth="1"/>
    <col min="10" max="10" width="19.09765625" style="0" customWidth="1"/>
    <col min="11" max="11" width="8.69921875" style="0" customWidth="1"/>
    <col min="12" max="12" width="10.69921875" style="0" customWidth="1"/>
  </cols>
  <sheetData>
    <row r="1" ht="15">
      <c r="B1" s="4" t="s">
        <v>11</v>
      </c>
    </row>
    <row r="2" spans="2:12" ht="48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14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4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4.2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4.2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4.2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4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4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4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14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4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14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ht="14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14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ht="14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14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14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4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4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4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4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4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7" spans="5:9" ht="14.25">
      <c r="E27" t="s">
        <v>12</v>
      </c>
      <c r="I27" t="s">
        <v>13</v>
      </c>
    </row>
    <row r="30" spans="5:10" ht="14.25">
      <c r="E30" s="6" t="s">
        <v>15</v>
      </c>
      <c r="J30" s="5" t="s">
        <v>14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1">
      <selection activeCell="E66" sqref="E66"/>
    </sheetView>
  </sheetViews>
  <sheetFormatPr defaultColWidth="8.796875" defaultRowHeight="14.25"/>
  <cols>
    <col min="1" max="1" width="5" style="0" customWidth="1"/>
    <col min="2" max="2" width="38.69921875" style="0" customWidth="1"/>
  </cols>
  <sheetData>
    <row r="1" ht="14.25">
      <c r="B1" t="s">
        <v>143</v>
      </c>
    </row>
    <row r="2" spans="1:2" ht="14.25">
      <c r="A2">
        <v>1</v>
      </c>
      <c r="B2" s="9" t="s">
        <v>77</v>
      </c>
    </row>
    <row r="3" spans="1:2" ht="14.25">
      <c r="A3">
        <v>2</v>
      </c>
      <c r="B3" s="9" t="s">
        <v>78</v>
      </c>
    </row>
    <row r="4" spans="1:2" ht="14.25">
      <c r="A4">
        <v>3</v>
      </c>
      <c r="B4" s="9" t="s">
        <v>79</v>
      </c>
    </row>
    <row r="5" spans="1:2" ht="14.25">
      <c r="A5">
        <v>4</v>
      </c>
      <c r="B5" s="9" t="s">
        <v>152</v>
      </c>
    </row>
    <row r="6" spans="1:2" ht="14.25">
      <c r="A6">
        <v>5</v>
      </c>
      <c r="B6" s="9" t="s">
        <v>153</v>
      </c>
    </row>
    <row r="7" spans="1:2" ht="14.25">
      <c r="A7">
        <v>6</v>
      </c>
      <c r="B7" s="9" t="s">
        <v>154</v>
      </c>
    </row>
    <row r="8" spans="1:2" ht="14.25">
      <c r="A8">
        <v>7</v>
      </c>
      <c r="B8" s="9" t="s">
        <v>155</v>
      </c>
    </row>
    <row r="9" spans="1:2" ht="14.25">
      <c r="A9">
        <v>8</v>
      </c>
      <c r="B9" s="9" t="s">
        <v>80</v>
      </c>
    </row>
    <row r="10" spans="1:2" ht="14.25">
      <c r="A10">
        <v>9</v>
      </c>
      <c r="B10" s="9" t="s">
        <v>81</v>
      </c>
    </row>
    <row r="11" spans="1:2" ht="14.25">
      <c r="A11">
        <v>10</v>
      </c>
      <c r="B11" s="9" t="s">
        <v>82</v>
      </c>
    </row>
    <row r="12" spans="1:2" ht="14.25">
      <c r="A12">
        <v>11</v>
      </c>
      <c r="B12" s="9" t="s">
        <v>83</v>
      </c>
    </row>
    <row r="13" spans="1:2" ht="14.25">
      <c r="A13">
        <v>12</v>
      </c>
      <c r="B13" s="9" t="s">
        <v>84</v>
      </c>
    </row>
    <row r="14" spans="1:2" ht="14.25">
      <c r="A14">
        <v>13</v>
      </c>
      <c r="B14" s="9" t="s">
        <v>85</v>
      </c>
    </row>
    <row r="15" spans="1:2" ht="14.25">
      <c r="A15">
        <v>14</v>
      </c>
      <c r="B15" s="9" t="s">
        <v>86</v>
      </c>
    </row>
    <row r="16" spans="1:2" ht="14.25">
      <c r="A16">
        <v>15</v>
      </c>
      <c r="B16" s="9" t="s">
        <v>87</v>
      </c>
    </row>
    <row r="17" spans="1:2" ht="14.25">
      <c r="A17">
        <v>16</v>
      </c>
      <c r="B17" s="10" t="s">
        <v>88</v>
      </c>
    </row>
    <row r="18" spans="1:2" ht="14.25">
      <c r="A18">
        <v>17</v>
      </c>
      <c r="B18" s="10" t="s">
        <v>89</v>
      </c>
    </row>
    <row r="19" spans="1:2" ht="14.25">
      <c r="A19">
        <v>18</v>
      </c>
      <c r="B19" s="10" t="s">
        <v>90</v>
      </c>
    </row>
    <row r="20" spans="1:2" ht="14.25">
      <c r="A20">
        <v>19</v>
      </c>
      <c r="B20" s="10" t="s">
        <v>91</v>
      </c>
    </row>
    <row r="21" spans="1:2" ht="14.25">
      <c r="A21">
        <v>20</v>
      </c>
      <c r="B21" s="10" t="s">
        <v>92</v>
      </c>
    </row>
    <row r="22" spans="1:2" ht="14.25">
      <c r="A22">
        <v>21</v>
      </c>
      <c r="B22" s="10" t="s">
        <v>93</v>
      </c>
    </row>
    <row r="23" spans="1:2" ht="14.25">
      <c r="A23">
        <v>22</v>
      </c>
      <c r="B23" s="10" t="s">
        <v>94</v>
      </c>
    </row>
    <row r="24" spans="1:2" ht="14.25">
      <c r="A24">
        <v>23</v>
      </c>
      <c r="B24" s="10" t="s">
        <v>95</v>
      </c>
    </row>
    <row r="25" spans="1:2" ht="14.25">
      <c r="A25">
        <v>24</v>
      </c>
      <c r="B25" s="10" t="s">
        <v>96</v>
      </c>
    </row>
    <row r="26" spans="1:2" ht="14.25">
      <c r="A26">
        <v>25</v>
      </c>
      <c r="B26" s="10" t="s">
        <v>97</v>
      </c>
    </row>
    <row r="27" spans="1:2" ht="14.25">
      <c r="A27">
        <v>26</v>
      </c>
      <c r="B27" s="10" t="s">
        <v>98</v>
      </c>
    </row>
    <row r="28" spans="1:2" ht="14.25">
      <c r="A28">
        <v>27</v>
      </c>
      <c r="B28" s="10" t="s">
        <v>99</v>
      </c>
    </row>
    <row r="29" spans="1:2" ht="14.25">
      <c r="A29">
        <v>28</v>
      </c>
      <c r="B29" s="10" t="s">
        <v>100</v>
      </c>
    </row>
    <row r="30" spans="1:2" ht="14.25">
      <c r="A30">
        <v>29</v>
      </c>
      <c r="B30" s="10" t="s">
        <v>101</v>
      </c>
    </row>
    <row r="31" spans="1:2" ht="14.25">
      <c r="A31">
        <v>30</v>
      </c>
      <c r="B31" s="10" t="s">
        <v>102</v>
      </c>
    </row>
    <row r="32" spans="1:2" ht="14.25">
      <c r="A32">
        <v>31</v>
      </c>
      <c r="B32" s="10" t="s">
        <v>103</v>
      </c>
    </row>
    <row r="33" spans="1:2" ht="14.25">
      <c r="A33">
        <v>32</v>
      </c>
      <c r="B33" s="10" t="s">
        <v>104</v>
      </c>
    </row>
    <row r="34" spans="1:2" ht="14.25">
      <c r="A34">
        <v>33</v>
      </c>
      <c r="B34" s="10" t="s">
        <v>105</v>
      </c>
    </row>
    <row r="35" spans="1:2" ht="14.25">
      <c r="A35">
        <v>34</v>
      </c>
      <c r="B35" s="10" t="s">
        <v>106</v>
      </c>
    </row>
    <row r="36" spans="1:2" ht="14.25">
      <c r="A36">
        <v>35</v>
      </c>
      <c r="B36" s="10" t="s">
        <v>107</v>
      </c>
    </row>
    <row r="37" spans="1:2" ht="14.25">
      <c r="A37">
        <v>36</v>
      </c>
      <c r="B37" s="10" t="s">
        <v>108</v>
      </c>
    </row>
    <row r="38" spans="1:2" ht="14.25">
      <c r="A38">
        <v>37</v>
      </c>
      <c r="B38" s="10" t="s">
        <v>109</v>
      </c>
    </row>
    <row r="39" spans="1:2" ht="14.25">
      <c r="A39">
        <v>38</v>
      </c>
      <c r="B39" s="10" t="s">
        <v>110</v>
      </c>
    </row>
    <row r="40" spans="1:2" ht="14.25">
      <c r="A40">
        <v>39</v>
      </c>
      <c r="B40" s="10" t="s">
        <v>111</v>
      </c>
    </row>
    <row r="41" spans="1:2" ht="14.25">
      <c r="A41">
        <v>40</v>
      </c>
      <c r="B41" s="10" t="s">
        <v>112</v>
      </c>
    </row>
    <row r="42" spans="1:2" ht="14.25">
      <c r="A42">
        <v>41</v>
      </c>
      <c r="B42" s="10" t="s">
        <v>113</v>
      </c>
    </row>
    <row r="43" spans="1:2" ht="14.25">
      <c r="A43">
        <v>42</v>
      </c>
      <c r="B43" s="10" t="s">
        <v>114</v>
      </c>
    </row>
    <row r="44" spans="1:2" ht="14.25">
      <c r="A44">
        <v>43</v>
      </c>
      <c r="B44" s="10" t="s">
        <v>115</v>
      </c>
    </row>
    <row r="45" spans="1:2" ht="14.25">
      <c r="A45">
        <v>44</v>
      </c>
      <c r="B45" s="10" t="s">
        <v>116</v>
      </c>
    </row>
    <row r="46" spans="1:2" ht="14.25">
      <c r="A46">
        <v>45</v>
      </c>
      <c r="B46" s="10" t="s">
        <v>117</v>
      </c>
    </row>
    <row r="47" spans="1:2" ht="14.25">
      <c r="A47">
        <v>46</v>
      </c>
      <c r="B47" s="10" t="s">
        <v>118</v>
      </c>
    </row>
    <row r="48" spans="1:2" ht="14.25">
      <c r="A48">
        <v>47</v>
      </c>
      <c r="B48" s="10" t="s">
        <v>119</v>
      </c>
    </row>
    <row r="49" spans="1:2" ht="14.25">
      <c r="A49">
        <v>48</v>
      </c>
      <c r="B49" s="10" t="s">
        <v>120</v>
      </c>
    </row>
    <row r="50" spans="1:2" ht="14.25">
      <c r="A50">
        <v>49</v>
      </c>
      <c r="B50" s="10" t="s">
        <v>121</v>
      </c>
    </row>
    <row r="51" spans="1:2" ht="14.25">
      <c r="A51">
        <v>50</v>
      </c>
      <c r="B51" s="10" t="s">
        <v>122</v>
      </c>
    </row>
    <row r="52" spans="1:2" ht="14.25">
      <c r="A52">
        <v>51</v>
      </c>
      <c r="B52" s="10" t="s">
        <v>123</v>
      </c>
    </row>
    <row r="53" spans="1:2" ht="14.25">
      <c r="A53">
        <v>52</v>
      </c>
      <c r="B53" s="10" t="s">
        <v>124</v>
      </c>
    </row>
    <row r="54" spans="1:2" ht="14.25">
      <c r="A54">
        <v>53</v>
      </c>
      <c r="B54" s="10" t="s">
        <v>125</v>
      </c>
    </row>
    <row r="55" spans="1:2" ht="14.25">
      <c r="A55">
        <v>54</v>
      </c>
      <c r="B55" s="10" t="s">
        <v>126</v>
      </c>
    </row>
    <row r="56" spans="1:2" ht="14.25">
      <c r="A56">
        <v>55</v>
      </c>
      <c r="B56" s="14" t="s">
        <v>127</v>
      </c>
    </row>
    <row r="57" spans="1:2" ht="14.25">
      <c r="A57">
        <v>56</v>
      </c>
      <c r="B57" s="10" t="s">
        <v>128</v>
      </c>
    </row>
    <row r="58" spans="1:2" ht="14.25">
      <c r="A58">
        <v>57</v>
      </c>
      <c r="B58" s="10" t="s">
        <v>129</v>
      </c>
    </row>
    <row r="59" spans="1:2" ht="14.25">
      <c r="A59">
        <v>58</v>
      </c>
      <c r="B59" s="10" t="s">
        <v>179</v>
      </c>
    </row>
    <row r="60" spans="1:2" ht="14.25">
      <c r="A60">
        <v>59</v>
      </c>
      <c r="B60" s="10" t="s">
        <v>179</v>
      </c>
    </row>
    <row r="61" spans="1:2" ht="14.25">
      <c r="A61">
        <v>60</v>
      </c>
      <c r="B61" s="11" t="s">
        <v>130</v>
      </c>
    </row>
    <row r="62" spans="1:2" ht="14.25">
      <c r="A62">
        <v>61</v>
      </c>
      <c r="B62" s="11" t="s">
        <v>131</v>
      </c>
    </row>
    <row r="63" spans="1:2" ht="15">
      <c r="A63">
        <v>62</v>
      </c>
      <c r="B63" s="12" t="s">
        <v>132</v>
      </c>
    </row>
    <row r="64" spans="1:2" ht="15">
      <c r="A64">
        <v>63</v>
      </c>
      <c r="B64" s="12" t="s">
        <v>133</v>
      </c>
    </row>
    <row r="65" spans="1:2" ht="15">
      <c r="A65">
        <v>64</v>
      </c>
      <c r="B65" s="12" t="s">
        <v>134</v>
      </c>
    </row>
    <row r="66" spans="1:2" ht="14.25">
      <c r="A66">
        <v>65</v>
      </c>
      <c r="B66" s="13" t="s">
        <v>135</v>
      </c>
    </row>
    <row r="67" spans="1:2" ht="14.25">
      <c r="A67">
        <v>66</v>
      </c>
      <c r="B67" s="13" t="s">
        <v>136</v>
      </c>
    </row>
    <row r="68" spans="1:2" ht="14.25">
      <c r="A68">
        <v>67</v>
      </c>
      <c r="B68" s="13" t="s">
        <v>137</v>
      </c>
    </row>
    <row r="69" spans="1:2" ht="14.25">
      <c r="A69">
        <v>68</v>
      </c>
      <c r="B69" s="13" t="s">
        <v>138</v>
      </c>
    </row>
    <row r="70" spans="1:2" ht="14.25">
      <c r="A70">
        <v>69</v>
      </c>
      <c r="B70" s="13" t="s">
        <v>139</v>
      </c>
    </row>
    <row r="71" spans="1:2" ht="14.25">
      <c r="A71">
        <v>70</v>
      </c>
      <c r="B71" s="13" t="s">
        <v>140</v>
      </c>
    </row>
    <row r="72" spans="1:2" ht="14.25">
      <c r="A72">
        <v>71</v>
      </c>
      <c r="B72" s="13" t="s">
        <v>141</v>
      </c>
    </row>
    <row r="73" spans="1:2" ht="14.25">
      <c r="A73">
        <v>72</v>
      </c>
      <c r="B73" s="13" t="s">
        <v>142</v>
      </c>
    </row>
    <row r="74" spans="1:2" ht="14.25">
      <c r="A74">
        <v>73</v>
      </c>
      <c r="B74" s="13" t="s">
        <v>156</v>
      </c>
    </row>
    <row r="75" spans="1:2" ht="14.25">
      <c r="A75">
        <v>74</v>
      </c>
      <c r="B75" s="13" t="s">
        <v>157</v>
      </c>
    </row>
    <row r="76" spans="1:2" ht="14.25">
      <c r="A76">
        <v>75</v>
      </c>
      <c r="B76" s="13" t="s">
        <v>158</v>
      </c>
    </row>
    <row r="77" spans="1:2" ht="14.25">
      <c r="A77">
        <v>76</v>
      </c>
      <c r="B77" s="13" t="s">
        <v>159</v>
      </c>
    </row>
    <row r="78" spans="1:2" ht="14.25">
      <c r="A78">
        <v>77</v>
      </c>
      <c r="B78" s="13" t="s">
        <v>160</v>
      </c>
    </row>
    <row r="79" spans="1:2" ht="14.25">
      <c r="A79">
        <v>78</v>
      </c>
      <c r="B79" s="13" t="s">
        <v>169</v>
      </c>
    </row>
    <row r="80" spans="1:2" ht="14.25">
      <c r="A80">
        <v>79</v>
      </c>
      <c r="B80" s="13" t="s">
        <v>180</v>
      </c>
    </row>
    <row r="81" spans="1:2" ht="14.25">
      <c r="A81">
        <v>80</v>
      </c>
      <c r="B81" s="13" t="s">
        <v>187</v>
      </c>
    </row>
    <row r="82" spans="1:2" ht="14.25">
      <c r="A82">
        <v>81</v>
      </c>
      <c r="B82" s="13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Użytkownik systemu Windows</cp:lastModifiedBy>
  <cp:lastPrinted>2017-02-22T13:03:06Z</cp:lastPrinted>
  <dcterms:created xsi:type="dcterms:W3CDTF">2016-02-22T11:27:15Z</dcterms:created>
  <dcterms:modified xsi:type="dcterms:W3CDTF">2019-02-19T12:07:08Z</dcterms:modified>
  <cp:category/>
  <cp:version/>
  <cp:contentType/>
  <cp:contentStatus/>
</cp:coreProperties>
</file>