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80" windowHeight="6720" activeTab="0"/>
  </bookViews>
  <sheets>
    <sheet name="Załącznik nr 1" sheetId="1" r:id="rId1"/>
    <sheet name="Załącznik nr 2" sheetId="2" r:id="rId2"/>
    <sheet name="Wykaz typów opraw" sheetId="3" r:id="rId3"/>
  </sheets>
  <definedNames/>
  <calcPr fullCalcOnLoad="1"/>
</workbook>
</file>

<file path=xl/comments1.xml><?xml version="1.0" encoding="utf-8"?>
<comments xmlns="http://schemas.openxmlformats.org/spreadsheetml/2006/main">
  <authors>
    <author>Użytkownik systemu Windows</author>
    <author>Roman Buszac</author>
  </authors>
  <commentList>
    <comment ref="J6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Oprawa firmy Rosa
Cuddle LED 72
moc pobierana 80W
5000K</t>
        </r>
      </text>
    </comment>
    <comment ref="E7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oprawa firmu Rosa
ELBA LED  38W</t>
        </r>
      </text>
    </comment>
    <comment ref="M29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słupy ENERGOTAD
7,3 m, fi  102 na fundamencie, oprawy iGuzzini UFO po 2 sztuki 56,5 W każda plus 1 oprawa ES System z 4 płatkami</t>
        </r>
      </text>
    </comment>
    <comment ref="E29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Es System
1 opawa 4 płatkii 130 W,
2 oprawy po 2 płatki 65W i 6 opaw z 1 płatkiem 35W</t>
        </r>
      </text>
    </comment>
    <comment ref="D29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iGuzzini UFO BL13+
29,9W, 4000 K</t>
        </r>
      </text>
    </comment>
    <comment ref="H29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ES System 2 płatki </t>
        </r>
      </text>
    </comment>
    <comment ref="J11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Philips BGP Digi Street</t>
        </r>
      </text>
    </comment>
    <comment ref="M2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Stare oświetlenie oprawy Thorn Pilote 100W</t>
        </r>
      </text>
    </comment>
    <comment ref="I2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oprawy firmy Rosa LED</t>
        </r>
      </text>
    </comment>
    <comment ref="H24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naświetlacz mural na szkole</t>
        </r>
      </text>
    </comment>
    <comment ref="F27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ClearWay BGP 303 LED 49 łacznik Towarowa Portowa zasilany z Towarowj z podziałem sieci na latarni najbliższej Portowej</t>
        </r>
      </text>
    </comment>
    <comment ref="E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iGuzzini TwinLight</t>
        </r>
      </text>
    </comment>
    <comment ref="U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słupki 0,8 m</t>
        </r>
      </text>
    </comment>
    <comment ref="G5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Oprawy Rosa CUDDLED
słupy Rosa SAL80 - 8m
z wysiegnikami
6 latarni z podwójnymi wysiegnikami; 2 latarnie z pojedynczym wysiegnikiem</t>
        </r>
      </text>
    </comment>
    <comment ref="J86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Oprawy Rosa
CUDDLE LED 72
moc LED 72W
moc oprawy 79 W,
19 słupów w tym 4 szt z podwójnym wysiegnikiem, słupy auminiowe Rosa typ SAL-70K - 7m, wysięgniki
WR-14/1/1,0/5, WR-14/2/1,0/5
</t>
        </r>
      </text>
    </comment>
    <comment ref="E84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iGuzzini typ Twilight
moc oprawy 32W
słupy stalowe malowane okrągłe 4m fi 101 mm</t>
        </r>
      </text>
    </comment>
    <comment ref="E85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eSystem</t>
        </r>
      </text>
    </comment>
    <comment ref="F87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słupy aluminiowe
oprawy Philips</t>
        </r>
      </text>
    </comment>
    <comment ref="I68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Obwodnica kier. Krzywoustego</t>
        </r>
      </text>
    </comment>
    <comment ref="O68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w 2019 w kier. Ul. Krzywoustego dobudowano 2 słupy 12m z podwójnymi wysiegnikami 1m 10stopni z oprawami 150W z </t>
        </r>
      </text>
    </comment>
    <comment ref="P68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na środku ronada słup 12 m z wysiegnikiem pocwórnym z oprawami 250W</t>
        </r>
      </text>
    </comment>
    <comment ref="E89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iGuzzini TwinLight. Słupy Mabo 4 m</t>
        </r>
      </text>
    </comment>
    <comment ref="F88" authorId="1">
      <text>
        <r>
          <rPr>
            <b/>
            <sz val="9"/>
            <rFont val="Tahoma"/>
            <family val="2"/>
          </rPr>
          <t>Roman Buszac:</t>
        </r>
        <r>
          <rPr>
            <sz val="9"/>
            <rFont val="Tahoma"/>
            <family val="2"/>
          </rPr>
          <t xml:space="preserve">
oprawy Rosa
9 szt słupy 6 m z 1m wysięgnikiem i 1 latarnia parkowa ?</t>
        </r>
      </text>
    </comment>
  </commentList>
</comments>
</file>

<file path=xl/comments3.xml><?xml version="1.0" encoding="utf-8"?>
<comments xmlns="http://schemas.openxmlformats.org/spreadsheetml/2006/main">
  <authors>
    <author>ADS</author>
  </authors>
  <commentList>
    <comment ref="B1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Iluminacja Sanitariuszki</t>
        </r>
      </text>
    </comment>
    <comment ref="B4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Lena</t>
        </r>
      </text>
    </comment>
    <comment ref="B4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4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51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Wycofana z produkcji
zstapić 150W</t>
        </r>
      </text>
    </comment>
    <comment ref="B5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 typ: BGP303</t>
        </r>
      </text>
    </comment>
    <comment ref="B62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EkoRoad E90, High Power LED Bridgelux, moc 90W</t>
        </r>
      </text>
    </comment>
    <comment ref="B63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firma Blitzman GmbH</t>
        </r>
      </text>
    </comment>
    <comment ref="B66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Blitzman GmbH kąt świecenia 10 ok 17 W</t>
        </r>
      </text>
    </comment>
    <comment ref="B5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iGuzzini</t>
        </r>
      </text>
    </comment>
  </commentList>
</comments>
</file>

<file path=xl/sharedStrings.xml><?xml version="1.0" encoding="utf-8"?>
<sst xmlns="http://schemas.openxmlformats.org/spreadsheetml/2006/main" count="197" uniqueCount="196">
  <si>
    <t>L.p</t>
  </si>
  <si>
    <t>Data zgłoszenia awarii</t>
  </si>
  <si>
    <t>Godzina</t>
  </si>
  <si>
    <t>Miejsce awarii</t>
  </si>
  <si>
    <t>Typ awarii</t>
  </si>
  <si>
    <t>Informacja o zgłaszającym awarię</t>
  </si>
  <si>
    <t>Data usunięcia awarii</t>
  </si>
  <si>
    <t>Wykonane prace</t>
  </si>
  <si>
    <t>Wykaz materiałów</t>
  </si>
  <si>
    <t>Czas w jakim usunięto awarię</t>
  </si>
  <si>
    <t>Przekroczenie limitu czasu trwania awarii</t>
  </si>
  <si>
    <r>
      <rPr>
        <b/>
        <sz val="11"/>
        <color indexed="8"/>
        <rFont val="Czcionka tekstu podstawowego"/>
        <family val="0"/>
      </rPr>
      <t>Załącznik nr 2</t>
    </r>
    <r>
      <rPr>
        <sz val="11"/>
        <color indexed="8"/>
        <rFont val="Czcionka tekstu podstawowego"/>
        <family val="0"/>
      </rPr>
      <t xml:space="preserve"> do umowy</t>
    </r>
    <r>
      <rPr>
        <b/>
        <sz val="11"/>
        <color indexed="8"/>
        <rFont val="Czcionka tekstu podstawowego"/>
        <family val="0"/>
      </rPr>
      <t xml:space="preserve"> …………………………..</t>
    </r>
    <r>
      <rPr>
        <sz val="11"/>
        <color theme="1"/>
        <rFont val="Czcionka tekstu podstawowego"/>
        <family val="2"/>
      </rPr>
      <t xml:space="preserve"> - Wykaz wykonanych prac awaryjnych i planowych</t>
    </r>
  </si>
  <si>
    <t>Sporządził:</t>
  </si>
  <si>
    <t>Zatwierdził:</t>
  </si>
  <si>
    <t>podpis przedstawiciela Zamawiającego</t>
  </si>
  <si>
    <t>podpis przedstawiciela Wykonawcy</t>
  </si>
  <si>
    <t>Moce i ilość źródeł światła</t>
  </si>
  <si>
    <t>L.p.</t>
  </si>
  <si>
    <t>Nazwa ulicy</t>
  </si>
  <si>
    <t>Moc  w W</t>
  </si>
  <si>
    <t>Lapidarium niemieckie Arciszewskiego</t>
  </si>
  <si>
    <t>Cicha</t>
  </si>
  <si>
    <t>Gryfitów_Mieszka I_Dąbrówki</t>
  </si>
  <si>
    <t>Jasna</t>
  </si>
  <si>
    <t>Jerzego 4</t>
  </si>
  <si>
    <t>Krzywoustego</t>
  </si>
  <si>
    <t>Łopuskiego_Szarych Szeregów</t>
  </si>
  <si>
    <t>Morska</t>
  </si>
  <si>
    <t>Podwórko Dworcowa</t>
  </si>
  <si>
    <t>Podwórko Wsp. Kniewskiego</t>
  </si>
  <si>
    <t>Podwórko Milenium</t>
  </si>
  <si>
    <t>Sienkiewicza</t>
  </si>
  <si>
    <t>Tarnowskiego</t>
  </si>
  <si>
    <t>św. Wojciecha</t>
  </si>
  <si>
    <t>Witkowice</t>
  </si>
  <si>
    <t>Wylotowa z Zachodnią</t>
  </si>
  <si>
    <t>VI Dyw. Piechoty</t>
  </si>
  <si>
    <t>Oświetlenie Pulsacyjne</t>
  </si>
  <si>
    <t>Iluminacja Katedry</t>
  </si>
  <si>
    <t>Graniczna 187/26</t>
  </si>
  <si>
    <t>Wojska Polskiego 141/50</t>
  </si>
  <si>
    <t xml:space="preserve">Wschodnia_garaże </t>
  </si>
  <si>
    <t>Łokietka, Jagiełły, Kazimierza W</t>
  </si>
  <si>
    <t>Wylotowa_amfiteatr</t>
  </si>
  <si>
    <t>Ogód Jordanowski_U.Lubel</t>
  </si>
  <si>
    <t>Sienkiewicza 16</t>
  </si>
  <si>
    <t>Graniczna Katedralna</t>
  </si>
  <si>
    <t>Janiska</t>
  </si>
  <si>
    <t>Kołłataja</t>
  </si>
  <si>
    <t>Na Grobli</t>
  </si>
  <si>
    <t>Stoczniowa</t>
  </si>
  <si>
    <t>Stoczniowa Parking</t>
  </si>
  <si>
    <t>Łososiowa</t>
  </si>
  <si>
    <t>Albatrosa</t>
  </si>
  <si>
    <t>Węgorzowa</t>
  </si>
  <si>
    <t>Szarych Szeregów</t>
  </si>
  <si>
    <t>Zagłoby</t>
  </si>
  <si>
    <t>Ketlinga</t>
  </si>
  <si>
    <t>Helsińska</t>
  </si>
  <si>
    <t>Podwórko Walki Młod Kupiec</t>
  </si>
  <si>
    <t>Skwer Mieszkowskiego</t>
  </si>
  <si>
    <t>Kaliska z podwórkami</t>
  </si>
  <si>
    <t>Uczniowska</t>
  </si>
  <si>
    <t>Park Krzywoustego -Janiska</t>
  </si>
  <si>
    <t>Teren przy ul. Frankowskiego</t>
  </si>
  <si>
    <t>Brzeska wraz ze scieżką</t>
  </si>
  <si>
    <t>Plażowa i ścieżka w kier. Bursztynowej</t>
  </si>
  <si>
    <t>Żurawia ETAP II 6 DYW PIECH i  EUROPEJSKA</t>
  </si>
  <si>
    <t>Podwórko dz 173/30 Łopusk</t>
  </si>
  <si>
    <t>Śliwińskiego</t>
  </si>
  <si>
    <t>Stańczyka</t>
  </si>
  <si>
    <t>Rzeczna</t>
  </si>
  <si>
    <t>Krakusa i Wandy</t>
  </si>
  <si>
    <t>Mickiewicza i Teren przed Molo</t>
  </si>
  <si>
    <t>Plac Trzech Pokoleń</t>
  </si>
  <si>
    <t>OCP 70W sodowe</t>
  </si>
  <si>
    <t>ZFD 236</t>
  </si>
  <si>
    <t>ZSD 70W</t>
  </si>
  <si>
    <t>Isaro 70W</t>
  </si>
  <si>
    <t>Nella 2 70 W</t>
  </si>
  <si>
    <t>MICA B 70W</t>
  </si>
  <si>
    <t>Decostreet 50W - Thorn</t>
  </si>
  <si>
    <t>Decostreet 70W</t>
  </si>
  <si>
    <t>Decostreet100W</t>
  </si>
  <si>
    <t>MAXI PETRA 70W</t>
  </si>
  <si>
    <t>MAXI PETRA 150W</t>
  </si>
  <si>
    <t>Atlantis OPA 70W</t>
  </si>
  <si>
    <t>NINA 70W</t>
  </si>
  <si>
    <t>NINA 150W</t>
  </si>
  <si>
    <t>NORMA 35W</t>
  </si>
  <si>
    <t>ALIEN 70W</t>
  </si>
  <si>
    <t>MALAGA 2 - 70W</t>
  </si>
  <si>
    <t>SGS 101 100W</t>
  </si>
  <si>
    <t>SGS 102 100W</t>
  </si>
  <si>
    <t>SGP 340 100W</t>
  </si>
  <si>
    <t>SGP 340 150W</t>
  </si>
  <si>
    <t>GAMMA 70W</t>
  </si>
  <si>
    <t>OUSh 100W</t>
  </si>
  <si>
    <t>OUSa 250W</t>
  </si>
  <si>
    <t>OUSa 100W</t>
  </si>
  <si>
    <t>OUSe 150W</t>
  </si>
  <si>
    <t>OU-05 - 70W</t>
  </si>
  <si>
    <t>OU-05 - 100W</t>
  </si>
  <si>
    <t>MICA I 150W</t>
  </si>
  <si>
    <t>MICA B 250W</t>
  </si>
  <si>
    <t>MICA A 70W</t>
  </si>
  <si>
    <t>CONTRAST  250W</t>
  </si>
  <si>
    <t>CONTRAST SX 400W</t>
  </si>
  <si>
    <t>MUNDIAL SHP 1000 W</t>
  </si>
  <si>
    <t>Projektor halogenowy 400W</t>
  </si>
  <si>
    <t>Oprawa styl. 70W art. Met</t>
  </si>
  <si>
    <t>LCP-400</t>
  </si>
  <si>
    <t>OS 70W stylowe f. Rosa</t>
  </si>
  <si>
    <t>PILOTE T1 150W</t>
  </si>
  <si>
    <t>Rubycon 150W</t>
  </si>
  <si>
    <t>WING 20671 50W</t>
  </si>
  <si>
    <t>WING 20671 150W</t>
  </si>
  <si>
    <t>Thorn Pilote 1 150W</t>
  </si>
  <si>
    <t>CIVIC 1: 100W</t>
  </si>
  <si>
    <t>CIVIC 1: 70W</t>
  </si>
  <si>
    <t>MICA 250W</t>
  </si>
  <si>
    <t>Magnolia 150W</t>
  </si>
  <si>
    <t>Magnolia 100W</t>
  </si>
  <si>
    <t>PRT 16MBF HQL125W</t>
  </si>
  <si>
    <t>EFALED 6W</t>
  </si>
  <si>
    <t>MODO R 35</t>
  </si>
  <si>
    <t>PHILIPS LED ClearWay 49LED</t>
  </si>
  <si>
    <t>U.F.O. 46W LED 4540lm NEUTRAL WHITE</t>
  </si>
  <si>
    <t>EvooLed 120W</t>
  </si>
  <si>
    <t>EvooLed 90W</t>
  </si>
  <si>
    <t>Telesto3 120 - 1400pln netto/szt</t>
  </si>
  <si>
    <t>Telesto3 90 - 1120pln netto/szt</t>
  </si>
  <si>
    <t>Telesto3 60 - 890pln netto/szt</t>
  </si>
  <si>
    <t>Oprawy RGB Tytan 12</t>
  </si>
  <si>
    <t>HYPERION liniowe LED RGB</t>
  </si>
  <si>
    <t>Schroeder Rzeczna (Kamienna Budowlana)</t>
  </si>
  <si>
    <t>Schroeder Armii Krajowej  HAPILED parkowe</t>
  </si>
  <si>
    <t>TEOLED 1 (LED - 28W/350 mA/4000 K)</t>
  </si>
  <si>
    <t>Es-system Park Flower MIDI 1 35W</t>
  </si>
  <si>
    <t>Es-system Park Flower MIDI 4   35W</t>
  </si>
  <si>
    <t>Taśmy LED (białe zimne) od firmy Neonica TSW DURIS</t>
  </si>
  <si>
    <t>Wykaz typów opraw</t>
  </si>
  <si>
    <t>Kujawska i Wielkopolska</t>
  </si>
  <si>
    <t>Teren rekreacyjny przy ul. Zygmuntowskiej</t>
  </si>
  <si>
    <t>Iluminacja Mostu Portowego</t>
  </si>
  <si>
    <t>Krzemienicka</t>
  </si>
  <si>
    <t>Arciszewskiego dojście do morza i ścieżka rowerowa w kierunku Grzybowa</t>
  </si>
  <si>
    <t>Podwórko Łopuskiego_Dworcowa</t>
  </si>
  <si>
    <t>ilość punktów świetlnych</t>
  </si>
  <si>
    <t xml:space="preserve">Park na Os. Podczele      Krzemieniecka  (pomiędzy ul. Wileńską a ul. Nowogródzką) </t>
  </si>
  <si>
    <t>Thorn Jet  1  50W</t>
  </si>
  <si>
    <t>Thorn Jet  1  70W</t>
  </si>
  <si>
    <t>Thorn Jet  2  100W</t>
  </si>
  <si>
    <t>Thorm Jet  2  150W</t>
  </si>
  <si>
    <t>Thorn CiviTEQ</t>
  </si>
  <si>
    <t>ClearWay BGP 303 LED 49</t>
  </si>
  <si>
    <t>ClearWay BGP 303 LED 72</t>
  </si>
  <si>
    <t>Arealamp typ VEGA PARK Led 31W</t>
  </si>
  <si>
    <t>LED</t>
  </si>
  <si>
    <t>wysokoprężne sodowe</t>
  </si>
  <si>
    <t>świetlówki P LL</t>
  </si>
  <si>
    <t>metalohalogenkowe</t>
  </si>
  <si>
    <t>typ źródeł światła</t>
  </si>
  <si>
    <t>ETAP I u. Warzelnicza</t>
  </si>
  <si>
    <t>Warzelnicza - Most PORTOWY _ Etap I</t>
  </si>
  <si>
    <t xml:space="preserve">Park Koncertów Zdrojowych, Spacerowa/Towarowa -bindaż </t>
  </si>
  <si>
    <t>GX-40 (42,6W) firmy Solar Techniks z Legnicy</t>
  </si>
  <si>
    <t>Razem</t>
  </si>
  <si>
    <t>Budowlana</t>
  </si>
  <si>
    <t>Budowlana_parking</t>
  </si>
  <si>
    <t>Gnieźnieńska</t>
  </si>
  <si>
    <t>Sikorskiego_Róża Wiatrów</t>
  </si>
  <si>
    <t>Sikorskiego_ścieżka rowerowa</t>
  </si>
  <si>
    <t>Sikorskiego_promenada_Korty</t>
  </si>
  <si>
    <t xml:space="preserve">Sikorskiego_promenada_Fredry </t>
  </si>
  <si>
    <t>świetlówki energooszczedne</t>
  </si>
  <si>
    <t>UFO iGuzzini</t>
  </si>
  <si>
    <t>PARK FLOWER MIDI 4</t>
  </si>
  <si>
    <t>Towarowa_bez ronda</t>
  </si>
  <si>
    <t>Zdrojowa z rondem przy ul. Reymonta</t>
  </si>
  <si>
    <t xml:space="preserve">Mickiewicza z rondem przy Portowej </t>
  </si>
  <si>
    <t>Portowa od Mickiewicza w kier. Towarowej</t>
  </si>
  <si>
    <t>Plac zabaw przy Bogusława X i teren przy Grochowskiej</t>
  </si>
  <si>
    <t>Bałtycka Centrum przesiadkowe</t>
  </si>
  <si>
    <t>CUDDLED 48 (57 W) firmy Rosa</t>
  </si>
  <si>
    <t>CUDDLED 72 (80 W) firmy Rosa</t>
  </si>
  <si>
    <t>Parking ul. Kasprowicza</t>
  </si>
  <si>
    <t>Krzemieniecka _Skwer Pana Tadeusza</t>
  </si>
  <si>
    <t>iGuzzini   Twilight / Joburg</t>
  </si>
  <si>
    <t>Radziwiłła, Sapiechy, Zamoyskiego, Podbipięty</t>
  </si>
  <si>
    <t>Podwórko Waryńskiego Drzymały</t>
  </si>
  <si>
    <t>Św. Macieja_szafka Szarych Szeregów</t>
  </si>
  <si>
    <t>Rondo Patana (Rondo Janiska nw umowie)</t>
  </si>
  <si>
    <t>Parking  ul. Kupiecka - ul. Okopowa</t>
  </si>
  <si>
    <r>
      <rPr>
        <b/>
        <sz val="11"/>
        <color indexed="8"/>
        <rFont val="Czcionka tekstu podstawowego"/>
        <family val="0"/>
      </rPr>
      <t>Załącznik nr 1</t>
    </r>
    <r>
      <rPr>
        <sz val="11"/>
        <color theme="1"/>
        <rFont val="Czcionka tekstu podstawowego"/>
        <family val="2"/>
      </rPr>
      <t xml:space="preserve"> do umowy    /WŚiO/2020                                                        z                         .     .2020 r. - Wykaz punktów świetlnych</t>
    </r>
  </si>
  <si>
    <t>Podwórko między al. Św.jana Pawła II, Unii Lubelskiej, Giełdową i Budowlaną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</si>
</sst>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0"/>
      <color indexed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0"/>
      <name val="Arial Unicode MS"/>
      <family val="2"/>
    </font>
    <font>
      <sz val="9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11"/>
      <color indexed="51"/>
      <name val="Czcionka tekstu podstawowego"/>
      <family val="2"/>
    </font>
    <font>
      <sz val="11"/>
      <color indexed="4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sz val="11"/>
      <color rgb="FF00B050"/>
      <name val="Czcionka tekstu podstawowego"/>
      <family val="2"/>
    </font>
    <font>
      <sz val="11"/>
      <color rgb="FFFFC000"/>
      <name val="Czcionka tekstu podstawowego"/>
      <family val="2"/>
    </font>
    <font>
      <sz val="11"/>
      <color rgb="FF00B0F0"/>
      <name val="Czcionka tekstu podstawowego"/>
      <family val="2"/>
    </font>
    <font>
      <sz val="8"/>
      <color theme="1"/>
      <name val="Czcionka tekstu podstawowego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53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8" borderId="10" xfId="0" applyFill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PageLayoutView="0" workbookViewId="0" topLeftCell="A82">
      <selection activeCell="J102" sqref="J102"/>
    </sheetView>
  </sheetViews>
  <sheetFormatPr defaultColWidth="8.796875" defaultRowHeight="14.25"/>
  <cols>
    <col min="1" max="1" width="5" style="0" customWidth="1"/>
    <col min="2" max="2" width="37.5" style="1" customWidth="1"/>
    <col min="3" max="12" width="4.59765625" style="0" customWidth="1"/>
    <col min="13" max="13" width="6.19921875" style="0" customWidth="1"/>
    <col min="14" max="22" width="4.59765625" style="0" customWidth="1"/>
    <col min="23" max="23" width="9.8984375" style="0" bestFit="1" customWidth="1"/>
    <col min="24" max="24" width="10.69921875" style="0" customWidth="1"/>
  </cols>
  <sheetData>
    <row r="1" ht="42.75">
      <c r="B1" s="8" t="s">
        <v>194</v>
      </c>
    </row>
    <row r="2" ht="14.25">
      <c r="H2" t="s">
        <v>16</v>
      </c>
    </row>
    <row r="3" spans="1:24" ht="28.5">
      <c r="A3" s="16" t="s">
        <v>17</v>
      </c>
      <c r="B3" s="17" t="s">
        <v>18</v>
      </c>
      <c r="C3" s="16">
        <v>6</v>
      </c>
      <c r="D3" s="16">
        <v>28</v>
      </c>
      <c r="E3" s="16">
        <v>35</v>
      </c>
      <c r="F3" s="16">
        <f>46*1</f>
        <v>46</v>
      </c>
      <c r="G3" s="16">
        <v>57</v>
      </c>
      <c r="H3" s="16">
        <v>58</v>
      </c>
      <c r="I3" s="16">
        <v>71</v>
      </c>
      <c r="J3" s="16">
        <v>81.9</v>
      </c>
      <c r="K3" s="16">
        <v>88</v>
      </c>
      <c r="L3" s="16">
        <v>108</v>
      </c>
      <c r="M3" s="16">
        <f>100+15</f>
        <v>115</v>
      </c>
      <c r="N3" s="16">
        <v>125</v>
      </c>
      <c r="O3" s="16">
        <f>150+15</f>
        <v>165</v>
      </c>
      <c r="P3" s="16">
        <f>250+25</f>
        <v>275</v>
      </c>
      <c r="Q3" s="16">
        <v>400</v>
      </c>
      <c r="R3" s="16">
        <v>500</v>
      </c>
      <c r="S3" s="16">
        <v>1000</v>
      </c>
      <c r="T3" s="16">
        <v>23</v>
      </c>
      <c r="U3" s="16">
        <v>18</v>
      </c>
      <c r="V3" s="16">
        <v>325</v>
      </c>
      <c r="W3" s="16" t="s">
        <v>19</v>
      </c>
      <c r="X3" s="15" t="s">
        <v>148</v>
      </c>
    </row>
    <row r="4" spans="1:26" ht="14.25">
      <c r="A4" s="3">
        <v>1</v>
      </c>
      <c r="B4" s="7" t="s">
        <v>20</v>
      </c>
      <c r="C4" s="3"/>
      <c r="D4" s="3"/>
      <c r="E4" s="3"/>
      <c r="F4" s="3"/>
      <c r="G4" s="3"/>
      <c r="H4" s="3"/>
      <c r="I4" s="3"/>
      <c r="J4" s="23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 aca="true" t="shared" si="0" ref="W4:W35">ROUND($C$3*C4+$D$3*D4+$E$3*E4+$F$3*F4+$G$3*G4+$H$3*G4+$H$3*H4+$J$3*J4+$K$3*K4+$M$3*M4+$N$3*N4+$O$3*O4+$P$3*P4+$Q$3*Q4+$R$3*R4+$S$3*S4+$T$3*T4+$U$3*U4+$V$3*V4+L4+$L$3*L4+$I$3*I4,0)</f>
        <v>246</v>
      </c>
      <c r="X4" s="3">
        <f aca="true" t="shared" si="1" ref="X4:X35">SUM(C4:V4)</f>
        <v>3</v>
      </c>
      <c r="Z4">
        <f aca="true" t="shared" si="2" ref="Z4:Z68">W4*4100/1000</f>
        <v>1008.6</v>
      </c>
    </row>
    <row r="5" spans="1:26" ht="14.25">
      <c r="A5" s="3">
        <v>2</v>
      </c>
      <c r="B5" s="7" t="s">
        <v>183</v>
      </c>
      <c r="C5" s="3"/>
      <c r="D5" s="3"/>
      <c r="E5" s="3"/>
      <c r="F5" s="19"/>
      <c r="G5" s="19">
        <v>14</v>
      </c>
      <c r="H5" s="3"/>
      <c r="I5" s="3"/>
      <c r="J5" s="2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 t="shared" si="0"/>
        <v>1610</v>
      </c>
      <c r="X5" s="3">
        <f t="shared" si="1"/>
        <v>14</v>
      </c>
      <c r="Z5">
        <f t="shared" si="2"/>
        <v>6601</v>
      </c>
    </row>
    <row r="6" spans="1:26" ht="14.25">
      <c r="A6" s="3">
        <v>2</v>
      </c>
      <c r="B6" s="20" t="s">
        <v>168</v>
      </c>
      <c r="C6" s="19"/>
      <c r="D6" s="19"/>
      <c r="E6" s="19"/>
      <c r="F6" s="19"/>
      <c r="G6" s="19"/>
      <c r="H6" s="19"/>
      <c r="I6" s="19"/>
      <c r="J6" s="19">
        <v>19</v>
      </c>
      <c r="K6" s="19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>
        <f t="shared" si="0"/>
        <v>1556</v>
      </c>
      <c r="X6" s="3">
        <f t="shared" si="1"/>
        <v>19</v>
      </c>
      <c r="Z6">
        <f t="shared" si="2"/>
        <v>6379.6</v>
      </c>
    </row>
    <row r="7" spans="1:26" ht="14.25">
      <c r="A7" s="3">
        <v>3</v>
      </c>
      <c r="B7" s="20" t="s">
        <v>169</v>
      </c>
      <c r="C7" s="19"/>
      <c r="D7" s="19"/>
      <c r="E7" s="19">
        <v>4</v>
      </c>
      <c r="F7" s="19"/>
      <c r="G7" s="19"/>
      <c r="H7" s="19"/>
      <c r="I7" s="19"/>
      <c r="J7" s="19"/>
      <c r="K7" s="19"/>
      <c r="L7" s="19"/>
      <c r="M7" s="3"/>
      <c r="N7" s="3"/>
      <c r="O7" s="3"/>
      <c r="P7" s="3"/>
      <c r="Q7" s="3"/>
      <c r="R7" s="3"/>
      <c r="S7" s="3"/>
      <c r="T7" s="3"/>
      <c r="U7" s="19"/>
      <c r="V7" s="3"/>
      <c r="W7" s="3">
        <f t="shared" si="0"/>
        <v>140</v>
      </c>
      <c r="X7" s="3">
        <f t="shared" si="1"/>
        <v>4</v>
      </c>
      <c r="Z7">
        <f t="shared" si="2"/>
        <v>574</v>
      </c>
    </row>
    <row r="8" spans="1:26" ht="28.5">
      <c r="A8" s="3">
        <v>4</v>
      </c>
      <c r="B8" s="20" t="s">
        <v>182</v>
      </c>
      <c r="C8" s="19"/>
      <c r="D8" s="19"/>
      <c r="E8" s="19">
        <v>9</v>
      </c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3"/>
      <c r="U8" s="19">
        <v>3</v>
      </c>
      <c r="V8" s="3"/>
      <c r="W8" s="3">
        <f t="shared" si="0"/>
        <v>369</v>
      </c>
      <c r="X8" s="3">
        <f t="shared" si="1"/>
        <v>12</v>
      </c>
      <c r="Z8">
        <f t="shared" si="2"/>
        <v>1512.9</v>
      </c>
    </row>
    <row r="9" spans="1:26" ht="14.25">
      <c r="A9" s="3">
        <v>5</v>
      </c>
      <c r="B9" s="7" t="s">
        <v>21</v>
      </c>
      <c r="C9" s="3"/>
      <c r="D9" s="3"/>
      <c r="E9" s="3"/>
      <c r="F9" s="3"/>
      <c r="G9" s="3"/>
      <c r="H9" s="3"/>
      <c r="I9" s="3"/>
      <c r="J9" s="23">
        <f>11-1</f>
        <v>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819</v>
      </c>
      <c r="X9" s="3">
        <f t="shared" si="1"/>
        <v>10</v>
      </c>
      <c r="Z9">
        <f t="shared" si="2"/>
        <v>3357.9</v>
      </c>
    </row>
    <row r="10" spans="1:26" ht="14.25">
      <c r="A10" s="3">
        <v>6</v>
      </c>
      <c r="B10" s="7" t="s">
        <v>22</v>
      </c>
      <c r="C10" s="3"/>
      <c r="D10" s="3"/>
      <c r="E10" s="3"/>
      <c r="F10" s="3"/>
      <c r="G10" s="3"/>
      <c r="H10" s="3"/>
      <c r="I10" s="3"/>
      <c r="J10" s="23">
        <v>3</v>
      </c>
      <c r="K10" s="3"/>
      <c r="L10" s="3"/>
      <c r="M10" s="23">
        <v>13</v>
      </c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1741</v>
      </c>
      <c r="X10" s="3">
        <f t="shared" si="1"/>
        <v>16</v>
      </c>
      <c r="Z10">
        <f t="shared" si="2"/>
        <v>7138.1</v>
      </c>
    </row>
    <row r="11" spans="1:26" ht="14.25">
      <c r="A11" s="3">
        <v>7</v>
      </c>
      <c r="B11" s="20" t="s">
        <v>170</v>
      </c>
      <c r="C11" s="19"/>
      <c r="D11" s="19"/>
      <c r="E11" s="19"/>
      <c r="F11" s="19"/>
      <c r="G11" s="19"/>
      <c r="H11" s="19"/>
      <c r="I11" s="19"/>
      <c r="J11" s="19">
        <v>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">
        <f t="shared" si="0"/>
        <v>246</v>
      </c>
      <c r="X11" s="3">
        <f t="shared" si="1"/>
        <v>3</v>
      </c>
      <c r="Z11">
        <f t="shared" si="2"/>
        <v>1008.6</v>
      </c>
    </row>
    <row r="12" spans="1:26" ht="14.25">
      <c r="A12" s="3">
        <v>8</v>
      </c>
      <c r="B12" s="7" t="s">
        <v>23</v>
      </c>
      <c r="C12" s="3"/>
      <c r="D12" s="3"/>
      <c r="E12" s="3"/>
      <c r="F12" s="3"/>
      <c r="G12" s="3"/>
      <c r="H12" s="3"/>
      <c r="I12" s="3"/>
      <c r="J12" s="3"/>
      <c r="K12" s="19">
        <v>13</v>
      </c>
      <c r="L12" s="3"/>
      <c r="M12" s="19">
        <v>2</v>
      </c>
      <c r="N12" s="3"/>
      <c r="O12" s="3"/>
      <c r="P12" s="3">
        <f>(17-2)*0</f>
        <v>0</v>
      </c>
      <c r="Q12" s="3"/>
      <c r="R12" s="3"/>
      <c r="S12" s="3"/>
      <c r="T12" s="3"/>
      <c r="U12" s="3"/>
      <c r="V12" s="3"/>
      <c r="W12" s="3">
        <f t="shared" si="0"/>
        <v>1374</v>
      </c>
      <c r="X12" s="3">
        <f t="shared" si="1"/>
        <v>15</v>
      </c>
      <c r="Z12">
        <f t="shared" si="2"/>
        <v>5633.4</v>
      </c>
    </row>
    <row r="13" spans="1:26" ht="14.25">
      <c r="A13" s="3">
        <v>9</v>
      </c>
      <c r="B13" s="7" t="s">
        <v>24</v>
      </c>
      <c r="C13" s="3"/>
      <c r="D13" s="3"/>
      <c r="E13" s="3"/>
      <c r="F13" s="3"/>
      <c r="G13" s="3"/>
      <c r="H13" s="3"/>
      <c r="I13" s="3"/>
      <c r="J13" s="3"/>
      <c r="K13" s="22">
        <v>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264</v>
      </c>
      <c r="X13" s="3">
        <f t="shared" si="1"/>
        <v>3</v>
      </c>
      <c r="Z13">
        <f t="shared" si="2"/>
        <v>1082.4</v>
      </c>
    </row>
    <row r="14" spans="1:26" ht="14.25">
      <c r="A14" s="3">
        <v>10</v>
      </c>
      <c r="B14" s="7" t="s">
        <v>25</v>
      </c>
      <c r="C14" s="3"/>
      <c r="D14" s="3"/>
      <c r="E14" s="3"/>
      <c r="F14" s="3"/>
      <c r="G14" s="3"/>
      <c r="H14" s="23">
        <f>22+10*1+22*1</f>
        <v>54</v>
      </c>
      <c r="I14" s="23"/>
      <c r="J14" s="3"/>
      <c r="K14" s="3"/>
      <c r="L14" s="3"/>
      <c r="M14" s="3"/>
      <c r="N14" s="3"/>
      <c r="O14" s="23">
        <f>15*0+23+10+22+3*1</f>
        <v>58</v>
      </c>
      <c r="P14" s="3"/>
      <c r="Q14" s="3"/>
      <c r="R14" s="3"/>
      <c r="S14" s="3"/>
      <c r="T14" s="3"/>
      <c r="U14" s="3"/>
      <c r="V14" s="3"/>
      <c r="W14" s="3">
        <f t="shared" si="0"/>
        <v>12702</v>
      </c>
      <c r="X14" s="3">
        <f t="shared" si="1"/>
        <v>112</v>
      </c>
      <c r="Z14">
        <f t="shared" si="2"/>
        <v>52078.2</v>
      </c>
    </row>
    <row r="15" spans="1:26" ht="14.25">
      <c r="A15" s="3">
        <v>11</v>
      </c>
      <c r="B15" s="7" t="s">
        <v>192</v>
      </c>
      <c r="C15" s="3"/>
      <c r="D15" s="3"/>
      <c r="E15" s="3"/>
      <c r="F15" s="3"/>
      <c r="G15" s="3"/>
      <c r="H15" s="23"/>
      <c r="I15" s="23"/>
      <c r="J15" s="23">
        <f>2+2</f>
        <v>4</v>
      </c>
      <c r="K15" s="3"/>
      <c r="L15" s="3"/>
      <c r="M15" s="3"/>
      <c r="N15" s="3"/>
      <c r="O15" s="23">
        <f>16+6</f>
        <v>22</v>
      </c>
      <c r="P15" s="23">
        <v>4</v>
      </c>
      <c r="Q15" s="3"/>
      <c r="R15" s="3"/>
      <c r="S15" s="3"/>
      <c r="T15" s="3"/>
      <c r="U15" s="3"/>
      <c r="V15" s="3"/>
      <c r="W15" s="3">
        <f t="shared" si="0"/>
        <v>5058</v>
      </c>
      <c r="X15" s="3">
        <f t="shared" si="1"/>
        <v>30</v>
      </c>
      <c r="Z15">
        <f t="shared" si="2"/>
        <v>20737.8</v>
      </c>
    </row>
    <row r="16" spans="1:26" ht="14.25">
      <c r="A16" s="3">
        <v>12</v>
      </c>
      <c r="B16" s="7" t="s">
        <v>26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3">
        <v>7</v>
      </c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805</v>
      </c>
      <c r="X16" s="3">
        <f t="shared" si="1"/>
        <v>7</v>
      </c>
      <c r="Z16">
        <f t="shared" si="2"/>
        <v>3300.5</v>
      </c>
    </row>
    <row r="17" spans="1:26" ht="14.25">
      <c r="A17" s="3">
        <v>13</v>
      </c>
      <c r="B17" s="7" t="s">
        <v>27</v>
      </c>
      <c r="C17" s="3"/>
      <c r="D17" s="3"/>
      <c r="E17" s="3"/>
      <c r="F17" s="3"/>
      <c r="G17" s="3"/>
      <c r="H17" s="3"/>
      <c r="I17" s="3"/>
      <c r="J17" s="23">
        <f>8-1</f>
        <v>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573</v>
      </c>
      <c r="X17" s="3">
        <f t="shared" si="1"/>
        <v>7</v>
      </c>
      <c r="Z17">
        <f t="shared" si="2"/>
        <v>2349.3</v>
      </c>
    </row>
    <row r="18" spans="1:26" ht="28.5">
      <c r="A18" s="3">
        <v>14</v>
      </c>
      <c r="B18" s="7" t="s">
        <v>149</v>
      </c>
      <c r="C18" s="3"/>
      <c r="D18" s="3"/>
      <c r="E18" s="3"/>
      <c r="F18" s="3"/>
      <c r="G18" s="3"/>
      <c r="H18" s="3"/>
      <c r="I18" s="3"/>
      <c r="J18" s="3"/>
      <c r="K18" s="23">
        <v>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704</v>
      </c>
      <c r="X18" s="3">
        <f t="shared" si="1"/>
        <v>8</v>
      </c>
      <c r="Z18">
        <f t="shared" si="2"/>
        <v>2886.4</v>
      </c>
    </row>
    <row r="19" spans="1:26" ht="14.25">
      <c r="A19" s="3">
        <v>15</v>
      </c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22">
        <v>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792</v>
      </c>
      <c r="X19" s="3">
        <f t="shared" si="1"/>
        <v>9</v>
      </c>
      <c r="Z19">
        <f t="shared" si="2"/>
        <v>3247.2</v>
      </c>
    </row>
    <row r="20" spans="1:26" ht="14.25">
      <c r="A20" s="3">
        <v>16</v>
      </c>
      <c r="B20" s="7" t="s">
        <v>29</v>
      </c>
      <c r="C20" s="3"/>
      <c r="D20" s="3"/>
      <c r="E20" s="3"/>
      <c r="F20" s="3"/>
      <c r="G20" s="3"/>
      <c r="H20" s="3"/>
      <c r="I20" s="3"/>
      <c r="J20" s="23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328</v>
      </c>
      <c r="X20" s="3">
        <f t="shared" si="1"/>
        <v>4</v>
      </c>
      <c r="Z20">
        <f t="shared" si="2"/>
        <v>1344.8</v>
      </c>
    </row>
    <row r="21" spans="1:26" ht="14.25">
      <c r="A21" s="3">
        <v>17</v>
      </c>
      <c r="B21" s="7" t="s">
        <v>30</v>
      </c>
      <c r="C21" s="3"/>
      <c r="D21" s="3"/>
      <c r="E21" s="3"/>
      <c r="F21" s="3"/>
      <c r="G21" s="3"/>
      <c r="H21" s="3"/>
      <c r="I21" s="3"/>
      <c r="J21" s="3"/>
      <c r="K21" s="22">
        <v>11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968</v>
      </c>
      <c r="X21" s="3">
        <f t="shared" si="1"/>
        <v>11</v>
      </c>
      <c r="Z21">
        <f t="shared" si="2"/>
        <v>3968.8</v>
      </c>
    </row>
    <row r="22" spans="1:26" ht="14.25">
      <c r="A22" s="3">
        <v>18</v>
      </c>
      <c r="B22" s="7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3">
        <v>32</v>
      </c>
      <c r="P22" s="3"/>
      <c r="Q22" s="3"/>
      <c r="R22" s="3"/>
      <c r="S22" s="3"/>
      <c r="T22" s="3"/>
      <c r="U22" s="3"/>
      <c r="V22" s="3"/>
      <c r="W22" s="3">
        <f t="shared" si="0"/>
        <v>5280</v>
      </c>
      <c r="X22" s="3">
        <f t="shared" si="1"/>
        <v>32</v>
      </c>
      <c r="Z22">
        <f t="shared" si="2"/>
        <v>21648</v>
      </c>
    </row>
    <row r="23" spans="1:26" ht="28.5">
      <c r="A23" s="3">
        <v>19</v>
      </c>
      <c r="B23" s="7" t="s">
        <v>165</v>
      </c>
      <c r="C23" s="3"/>
      <c r="D23" s="3"/>
      <c r="E23" s="24">
        <v>8</v>
      </c>
      <c r="F23" s="3"/>
      <c r="G23" s="3"/>
      <c r="H23" s="3"/>
      <c r="I23" s="3"/>
      <c r="J23" s="23">
        <f>22-N23</f>
        <v>22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2082</v>
      </c>
      <c r="X23" s="3">
        <f t="shared" si="1"/>
        <v>30</v>
      </c>
      <c r="Z23">
        <f t="shared" si="2"/>
        <v>8536.2</v>
      </c>
    </row>
    <row r="24" spans="1:26" ht="14.25">
      <c r="A24" s="3">
        <v>20</v>
      </c>
      <c r="B24" s="20" t="s">
        <v>180</v>
      </c>
      <c r="C24" s="19"/>
      <c r="D24" s="19"/>
      <c r="E24" s="19"/>
      <c r="F24" s="19"/>
      <c r="G24" s="19"/>
      <c r="H24" s="19">
        <v>1</v>
      </c>
      <c r="I24" s="19">
        <v>13</v>
      </c>
      <c r="J24" s="19"/>
      <c r="K24" s="19"/>
      <c r="L24" s="19">
        <v>10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">
        <f t="shared" si="0"/>
        <v>2071</v>
      </c>
      <c r="X24" s="3">
        <f t="shared" si="1"/>
        <v>24</v>
      </c>
      <c r="Z24">
        <f t="shared" si="2"/>
        <v>8491.1</v>
      </c>
    </row>
    <row r="25" spans="1:26" ht="14.25">
      <c r="A25" s="3">
        <v>21</v>
      </c>
      <c r="B25" s="20" t="s">
        <v>181</v>
      </c>
      <c r="C25" s="19"/>
      <c r="D25" s="19"/>
      <c r="E25" s="19"/>
      <c r="F25" s="19"/>
      <c r="G25" s="19"/>
      <c r="H25" s="19"/>
      <c r="I25" s="19">
        <v>9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">
        <f t="shared" si="0"/>
        <v>639</v>
      </c>
      <c r="X25" s="3">
        <f t="shared" si="1"/>
        <v>9</v>
      </c>
      <c r="Z25">
        <f t="shared" si="2"/>
        <v>2619.9</v>
      </c>
    </row>
    <row r="26" spans="1:26" ht="14.25">
      <c r="A26" s="3">
        <v>22</v>
      </c>
      <c r="B26" s="21" t="s">
        <v>32</v>
      </c>
      <c r="C26" s="3"/>
      <c r="D26" s="3"/>
      <c r="E26" s="3"/>
      <c r="F26" s="19">
        <f>15+4</f>
        <v>19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 t="shared" si="0"/>
        <v>874</v>
      </c>
      <c r="X26" s="3">
        <f t="shared" si="1"/>
        <v>19</v>
      </c>
      <c r="Z26">
        <f t="shared" si="2"/>
        <v>3583.4</v>
      </c>
    </row>
    <row r="27" spans="1:26" ht="14.25">
      <c r="A27" s="3">
        <v>23</v>
      </c>
      <c r="B27" s="20" t="s">
        <v>178</v>
      </c>
      <c r="C27" s="19"/>
      <c r="D27" s="19"/>
      <c r="E27" s="19"/>
      <c r="F27" s="19">
        <v>4</v>
      </c>
      <c r="G27" s="19"/>
      <c r="H27" s="19"/>
      <c r="I27" s="19"/>
      <c r="J27" s="19"/>
      <c r="K27" s="19"/>
      <c r="L27" s="19">
        <v>17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">
        <f t="shared" si="0"/>
        <v>2037</v>
      </c>
      <c r="X27" s="3">
        <f t="shared" si="1"/>
        <v>21</v>
      </c>
      <c r="Z27">
        <f t="shared" si="2"/>
        <v>8351.7</v>
      </c>
    </row>
    <row r="28" spans="1:26" ht="14.25">
      <c r="A28" s="3">
        <v>24</v>
      </c>
      <c r="B28" s="20" t="s">
        <v>179</v>
      </c>
      <c r="C28" s="19"/>
      <c r="D28" s="19"/>
      <c r="E28" s="19"/>
      <c r="F28" s="19"/>
      <c r="G28" s="19"/>
      <c r="H28" s="19"/>
      <c r="I28" s="19">
        <f>13+12</f>
        <v>25</v>
      </c>
      <c r="J28" s="19"/>
      <c r="K28" s="19"/>
      <c r="L28" s="19">
        <f>10+1</f>
        <v>11</v>
      </c>
      <c r="M28" s="23">
        <v>30</v>
      </c>
      <c r="N28" s="19"/>
      <c r="O28" s="19"/>
      <c r="P28" s="19"/>
      <c r="Q28" s="19"/>
      <c r="R28" s="19"/>
      <c r="S28" s="19"/>
      <c r="T28" s="19"/>
      <c r="U28" s="19"/>
      <c r="V28" s="19"/>
      <c r="W28" s="3">
        <f t="shared" si="0"/>
        <v>6424</v>
      </c>
      <c r="X28" s="3">
        <f t="shared" si="1"/>
        <v>66</v>
      </c>
      <c r="Z28">
        <f t="shared" si="2"/>
        <v>26338.4</v>
      </c>
    </row>
    <row r="29" spans="1:26" ht="14.25">
      <c r="A29" s="3">
        <v>25</v>
      </c>
      <c r="B29" s="20" t="s">
        <v>173</v>
      </c>
      <c r="C29" s="19"/>
      <c r="D29" s="19">
        <v>7</v>
      </c>
      <c r="E29" s="19">
        <f>9-1-2</f>
        <v>6</v>
      </c>
      <c r="F29" s="19"/>
      <c r="G29" s="19"/>
      <c r="H29" s="19">
        <v>2</v>
      </c>
      <c r="I29" s="19"/>
      <c r="J29" s="19"/>
      <c r="K29" s="19"/>
      <c r="L29" s="19"/>
      <c r="M29" s="19">
        <f>1*(8+24)+1</f>
        <v>33</v>
      </c>
      <c r="N29" s="19"/>
      <c r="O29" s="19"/>
      <c r="P29" s="19"/>
      <c r="Q29" s="19"/>
      <c r="R29" s="19"/>
      <c r="S29" s="19"/>
      <c r="T29" s="19"/>
      <c r="U29" s="19"/>
      <c r="V29" s="19"/>
      <c r="W29" s="3">
        <f t="shared" si="0"/>
        <v>4317</v>
      </c>
      <c r="X29" s="3">
        <f t="shared" si="1"/>
        <v>48</v>
      </c>
      <c r="Z29">
        <f t="shared" si="2"/>
        <v>17699.7</v>
      </c>
    </row>
    <row r="30" spans="1:26" ht="14.25" customHeight="1">
      <c r="A30" s="3">
        <v>26</v>
      </c>
      <c r="B30" s="20" t="s">
        <v>174</v>
      </c>
      <c r="C30" s="19"/>
      <c r="D30" s="19"/>
      <c r="E30" s="19">
        <f>19+2</f>
        <v>21</v>
      </c>
      <c r="F30" s="19"/>
      <c r="G30" s="19"/>
      <c r="H30" s="19"/>
      <c r="I30" s="19"/>
      <c r="J30" s="19"/>
      <c r="K30" s="19"/>
      <c r="L30" s="19"/>
      <c r="M30" s="19">
        <f>27+2</f>
        <v>29</v>
      </c>
      <c r="N30" s="19"/>
      <c r="O30" s="19"/>
      <c r="P30" s="19"/>
      <c r="Q30" s="19"/>
      <c r="R30" s="19"/>
      <c r="S30" s="19"/>
      <c r="T30" s="19"/>
      <c r="U30" s="19"/>
      <c r="V30" s="19"/>
      <c r="W30" s="3">
        <f t="shared" si="0"/>
        <v>4070</v>
      </c>
      <c r="X30" s="3">
        <f t="shared" si="1"/>
        <v>50</v>
      </c>
      <c r="Z30">
        <f t="shared" si="2"/>
        <v>16687</v>
      </c>
    </row>
    <row r="31" spans="1:26" ht="14.25">
      <c r="A31" s="3">
        <v>27</v>
      </c>
      <c r="B31" s="20" t="s">
        <v>171</v>
      </c>
      <c r="C31" s="19">
        <v>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">
        <f t="shared" si="0"/>
        <v>48</v>
      </c>
      <c r="X31" s="3">
        <f t="shared" si="1"/>
        <v>8</v>
      </c>
      <c r="Z31">
        <f t="shared" si="2"/>
        <v>196.8</v>
      </c>
    </row>
    <row r="32" spans="1:26" ht="14.25">
      <c r="A32" s="3">
        <v>28</v>
      </c>
      <c r="B32" s="20" t="s">
        <v>172</v>
      </c>
      <c r="C32" s="19"/>
      <c r="D32" s="19"/>
      <c r="E32" s="19">
        <v>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">
        <f t="shared" si="0"/>
        <v>315</v>
      </c>
      <c r="X32" s="3">
        <f t="shared" si="1"/>
        <v>9</v>
      </c>
      <c r="Z32">
        <f t="shared" si="2"/>
        <v>1291.5</v>
      </c>
    </row>
    <row r="33" spans="1:26" ht="14.25">
      <c r="A33" s="3">
        <v>29</v>
      </c>
      <c r="B33" s="7" t="s">
        <v>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23">
        <v>7</v>
      </c>
      <c r="N33" s="3"/>
      <c r="O33" s="3"/>
      <c r="P33" s="23">
        <v>35</v>
      </c>
      <c r="Q33" s="3"/>
      <c r="R33" s="3"/>
      <c r="S33" s="3"/>
      <c r="T33" s="3"/>
      <c r="U33" s="3"/>
      <c r="V33" s="3"/>
      <c r="W33" s="3">
        <f t="shared" si="0"/>
        <v>10430</v>
      </c>
      <c r="X33" s="3">
        <f t="shared" si="1"/>
        <v>42</v>
      </c>
      <c r="Z33">
        <f t="shared" si="2"/>
        <v>42763</v>
      </c>
    </row>
    <row r="34" spans="1:26" ht="14.25">
      <c r="A34" s="3">
        <v>30</v>
      </c>
      <c r="B34" s="7" t="s">
        <v>35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f>63+16</f>
        <v>79</v>
      </c>
      <c r="P34" s="3"/>
      <c r="Q34" s="3"/>
      <c r="R34" s="3"/>
      <c r="S34" s="3"/>
      <c r="T34" s="3"/>
      <c r="U34" s="3"/>
      <c r="V34" s="3"/>
      <c r="W34" s="3">
        <f t="shared" si="0"/>
        <v>13035</v>
      </c>
      <c r="X34" s="3">
        <f t="shared" si="1"/>
        <v>79</v>
      </c>
      <c r="Z34">
        <f t="shared" si="2"/>
        <v>53443.5</v>
      </c>
    </row>
    <row r="35" spans="1:26" ht="14.25">
      <c r="A35" s="3">
        <v>31</v>
      </c>
      <c r="B35" s="7" t="s">
        <v>36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3">
        <v>19</v>
      </c>
      <c r="P35" s="3"/>
      <c r="Q35" s="3"/>
      <c r="R35" s="3"/>
      <c r="S35" s="3"/>
      <c r="T35" s="3"/>
      <c r="U35" s="3"/>
      <c r="V35" s="3"/>
      <c r="W35" s="3">
        <f t="shared" si="0"/>
        <v>3135</v>
      </c>
      <c r="X35" s="3">
        <f t="shared" si="1"/>
        <v>19</v>
      </c>
      <c r="Z35">
        <f t="shared" si="2"/>
        <v>12853.5</v>
      </c>
    </row>
    <row r="36" spans="1:26" ht="14.25">
      <c r="A36" s="3">
        <v>32</v>
      </c>
      <c r="B36" s="7" t="s">
        <v>37</v>
      </c>
      <c r="C36" s="3"/>
      <c r="D36" s="3"/>
      <c r="E36" s="3"/>
      <c r="F36" s="3"/>
      <c r="G36" s="3"/>
      <c r="H36" s="3"/>
      <c r="I36" s="3"/>
      <c r="J36" s="23">
        <v>5</v>
      </c>
      <c r="K36" s="3"/>
      <c r="L36" s="3"/>
      <c r="M36" s="3"/>
      <c r="N36" s="3"/>
      <c r="O36" s="3"/>
      <c r="P36" s="3"/>
      <c r="Q36" s="23">
        <v>2</v>
      </c>
      <c r="R36" s="3"/>
      <c r="S36" s="3"/>
      <c r="T36" s="3"/>
      <c r="U36" s="3"/>
      <c r="V36" s="3"/>
      <c r="W36" s="3">
        <f aca="true" t="shared" si="3" ref="W36:W67">ROUND($C$3*C36+$D$3*D36+$E$3*E36+$F$3*F36+$G$3*G36+$H$3*G36+$H$3*H36+$J$3*J36+$K$3*K36+$M$3*M36+$N$3*N36+$O$3*O36+$P$3*P36+$Q$3*Q36+$R$3*R36+$S$3*S36+$T$3*T36+$U$3*U36+$V$3*V36+L36+$L$3*L36+$I$3*I36,0)</f>
        <v>1210</v>
      </c>
      <c r="X36" s="3">
        <f aca="true" t="shared" si="4" ref="X36:X67">SUM(C36:V36)</f>
        <v>7</v>
      </c>
      <c r="Z36">
        <f t="shared" si="2"/>
        <v>4961</v>
      </c>
    </row>
    <row r="37" spans="1:26" ht="14.25">
      <c r="A37" s="3">
        <v>33</v>
      </c>
      <c r="B37" s="7" t="s">
        <v>38</v>
      </c>
      <c r="C37" s="3"/>
      <c r="D37" s="3"/>
      <c r="E37" s="3"/>
      <c r="F37" s="3"/>
      <c r="G37" s="3"/>
      <c r="H37" s="3"/>
      <c r="I37" s="3"/>
      <c r="J37" s="24">
        <f>2+1</f>
        <v>3</v>
      </c>
      <c r="K37" s="3"/>
      <c r="L37" s="3"/>
      <c r="M37" s="3"/>
      <c r="N37" s="24">
        <v>8</v>
      </c>
      <c r="O37" s="23">
        <v>21</v>
      </c>
      <c r="P37" s="24">
        <v>14</v>
      </c>
      <c r="Q37" s="24">
        <v>8</v>
      </c>
      <c r="R37" s="24"/>
      <c r="S37" s="24">
        <f>6+2</f>
        <v>8</v>
      </c>
      <c r="T37" s="3"/>
      <c r="U37" s="3"/>
      <c r="V37" s="3"/>
      <c r="W37" s="3">
        <f t="shared" si="3"/>
        <v>19761</v>
      </c>
      <c r="X37" s="3">
        <f t="shared" si="4"/>
        <v>62</v>
      </c>
      <c r="Z37">
        <f t="shared" si="2"/>
        <v>81020.1</v>
      </c>
    </row>
    <row r="38" spans="1:26" ht="14.25">
      <c r="A38" s="3">
        <v>34</v>
      </c>
      <c r="B38" s="7" t="s">
        <v>39</v>
      </c>
      <c r="C38" s="3"/>
      <c r="D38" s="3"/>
      <c r="E38" s="3"/>
      <c r="F38" s="3"/>
      <c r="G38" s="3"/>
      <c r="H38" s="3"/>
      <c r="I38" s="3"/>
      <c r="J38" s="3"/>
      <c r="K38" s="23">
        <v>7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f t="shared" si="3"/>
        <v>616</v>
      </c>
      <c r="X38" s="3">
        <f t="shared" si="4"/>
        <v>7</v>
      </c>
      <c r="Z38">
        <f t="shared" si="2"/>
        <v>2525.6</v>
      </c>
    </row>
    <row r="39" spans="1:26" ht="14.25">
      <c r="A39" s="3">
        <v>35</v>
      </c>
      <c r="B39" s="7" t="s">
        <v>40</v>
      </c>
      <c r="C39" s="3"/>
      <c r="D39" s="3"/>
      <c r="E39" s="3"/>
      <c r="F39" s="3"/>
      <c r="G39" s="3"/>
      <c r="H39" s="3"/>
      <c r="I39" s="3"/>
      <c r="J39" s="23">
        <v>23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f t="shared" si="3"/>
        <v>1884</v>
      </c>
      <c r="X39" s="3">
        <f t="shared" si="4"/>
        <v>23</v>
      </c>
      <c r="Z39">
        <f t="shared" si="2"/>
        <v>7724.4</v>
      </c>
    </row>
    <row r="40" spans="1:26" ht="14.25">
      <c r="A40" s="3">
        <v>36</v>
      </c>
      <c r="B40" s="7" t="s">
        <v>41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23">
        <v>2</v>
      </c>
      <c r="N40" s="3"/>
      <c r="O40" s="3"/>
      <c r="P40" s="3"/>
      <c r="Q40" s="3"/>
      <c r="R40" s="3"/>
      <c r="S40" s="3"/>
      <c r="T40" s="3"/>
      <c r="U40" s="3"/>
      <c r="V40" s="3"/>
      <c r="W40" s="3">
        <f t="shared" si="3"/>
        <v>230</v>
      </c>
      <c r="X40" s="3">
        <f t="shared" si="4"/>
        <v>2</v>
      </c>
      <c r="Z40">
        <f t="shared" si="2"/>
        <v>943</v>
      </c>
    </row>
    <row r="41" spans="1:26" ht="14.25">
      <c r="A41" s="3">
        <v>37</v>
      </c>
      <c r="B41" s="7" t="s">
        <v>42</v>
      </c>
      <c r="C41" s="3"/>
      <c r="D41" s="3"/>
      <c r="E41" s="3"/>
      <c r="F41" s="3"/>
      <c r="G41" s="3"/>
      <c r="H41" s="3"/>
      <c r="I41" s="3"/>
      <c r="J41" s="3"/>
      <c r="K41" s="22">
        <v>31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f t="shared" si="3"/>
        <v>2728</v>
      </c>
      <c r="X41" s="3">
        <f t="shared" si="4"/>
        <v>31</v>
      </c>
      <c r="Z41">
        <f t="shared" si="2"/>
        <v>11184.8</v>
      </c>
    </row>
    <row r="42" spans="1:26" ht="14.25">
      <c r="A42" s="3">
        <v>38</v>
      </c>
      <c r="B42" s="7" t="s">
        <v>43</v>
      </c>
      <c r="C42" s="3"/>
      <c r="D42" s="3"/>
      <c r="E42" s="19">
        <v>13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f t="shared" si="3"/>
        <v>455</v>
      </c>
      <c r="X42" s="3">
        <f t="shared" si="4"/>
        <v>13</v>
      </c>
      <c r="Z42">
        <f t="shared" si="2"/>
        <v>1865.5</v>
      </c>
    </row>
    <row r="43" spans="1:26" ht="14.25">
      <c r="A43" s="3">
        <v>39</v>
      </c>
      <c r="B43" s="7" t="s">
        <v>44</v>
      </c>
      <c r="C43" s="3"/>
      <c r="D43" s="3"/>
      <c r="E43" s="3"/>
      <c r="F43" s="3"/>
      <c r="G43" s="3"/>
      <c r="H43" s="3"/>
      <c r="I43" s="3"/>
      <c r="J43" s="3"/>
      <c r="K43" s="22">
        <v>13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f t="shared" si="3"/>
        <v>1144</v>
      </c>
      <c r="X43" s="3">
        <f t="shared" si="4"/>
        <v>13</v>
      </c>
      <c r="Z43">
        <f t="shared" si="2"/>
        <v>4690.4</v>
      </c>
    </row>
    <row r="44" spans="1:26" ht="14.25">
      <c r="A44" s="3">
        <v>40</v>
      </c>
      <c r="B44" s="7" t="s">
        <v>45</v>
      </c>
      <c r="C44" s="3"/>
      <c r="D44" s="3"/>
      <c r="E44" s="3"/>
      <c r="F44" s="3"/>
      <c r="G44" s="3"/>
      <c r="H44" s="23">
        <v>2</v>
      </c>
      <c r="I44" s="2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f t="shared" si="3"/>
        <v>116</v>
      </c>
      <c r="X44" s="3">
        <f t="shared" si="4"/>
        <v>2</v>
      </c>
      <c r="Z44">
        <f t="shared" si="2"/>
        <v>475.6</v>
      </c>
    </row>
    <row r="45" spans="1:26" ht="14.25">
      <c r="A45" s="3">
        <v>41</v>
      </c>
      <c r="B45" s="7" t="s">
        <v>46</v>
      </c>
      <c r="C45" s="3"/>
      <c r="D45" s="3"/>
      <c r="E45" s="3"/>
      <c r="F45" s="3"/>
      <c r="G45" s="3"/>
      <c r="H45" s="3"/>
      <c r="I45" s="3"/>
      <c r="J45" s="23">
        <v>5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f t="shared" si="3"/>
        <v>410</v>
      </c>
      <c r="X45" s="3">
        <f t="shared" si="4"/>
        <v>5</v>
      </c>
      <c r="Z45">
        <f t="shared" si="2"/>
        <v>1681</v>
      </c>
    </row>
    <row r="46" spans="1:26" ht="14.25">
      <c r="A46" s="3">
        <v>42</v>
      </c>
      <c r="B46" s="7" t="s">
        <v>47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23">
        <v>12</v>
      </c>
      <c r="N46" s="3"/>
      <c r="O46" s="3"/>
      <c r="P46" s="3"/>
      <c r="Q46" s="3"/>
      <c r="R46" s="3"/>
      <c r="S46" s="3"/>
      <c r="T46" s="3"/>
      <c r="U46" s="3"/>
      <c r="V46" s="3"/>
      <c r="W46" s="3">
        <f t="shared" si="3"/>
        <v>1380</v>
      </c>
      <c r="X46" s="3">
        <f t="shared" si="4"/>
        <v>12</v>
      </c>
      <c r="Z46">
        <f t="shared" si="2"/>
        <v>5658</v>
      </c>
    </row>
    <row r="47" spans="1:26" ht="14.25">
      <c r="A47" s="3">
        <v>43</v>
      </c>
      <c r="B47" s="7" t="s">
        <v>48</v>
      </c>
      <c r="C47" s="3"/>
      <c r="D47" s="3"/>
      <c r="E47" s="3"/>
      <c r="F47" s="3"/>
      <c r="G47" s="3"/>
      <c r="H47" s="3"/>
      <c r="I47" s="3"/>
      <c r="J47" s="23">
        <f>18+13</f>
        <v>31</v>
      </c>
      <c r="K47" s="3"/>
      <c r="L47" s="3"/>
      <c r="M47" s="23">
        <v>1</v>
      </c>
      <c r="N47" s="3"/>
      <c r="O47" s="3"/>
      <c r="P47" s="3"/>
      <c r="Q47" s="3"/>
      <c r="R47" s="3"/>
      <c r="S47" s="3"/>
      <c r="T47" s="3"/>
      <c r="U47" s="3"/>
      <c r="V47" s="3"/>
      <c r="W47" s="3">
        <f t="shared" si="3"/>
        <v>2654</v>
      </c>
      <c r="X47" s="3">
        <f t="shared" si="4"/>
        <v>32</v>
      </c>
      <c r="Z47">
        <f t="shared" si="2"/>
        <v>10881.4</v>
      </c>
    </row>
    <row r="48" spans="1:26" ht="14.25">
      <c r="A48" s="3">
        <v>44</v>
      </c>
      <c r="B48" s="7" t="s">
        <v>49</v>
      </c>
      <c r="C48" s="3"/>
      <c r="D48" s="3"/>
      <c r="E48" s="3"/>
      <c r="F48" s="3"/>
      <c r="G48" s="3"/>
      <c r="H48" s="3"/>
      <c r="I48" s="3"/>
      <c r="J48" s="23">
        <v>14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f t="shared" si="3"/>
        <v>1147</v>
      </c>
      <c r="X48" s="3">
        <f t="shared" si="4"/>
        <v>14</v>
      </c>
      <c r="Z48">
        <f t="shared" si="2"/>
        <v>4702.7</v>
      </c>
    </row>
    <row r="49" spans="1:26" ht="14.25">
      <c r="A49" s="3">
        <v>45</v>
      </c>
      <c r="B49" s="7" t="s">
        <v>50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23">
        <v>10</v>
      </c>
      <c r="N49" s="3"/>
      <c r="O49" s="3"/>
      <c r="P49" s="3"/>
      <c r="Q49" s="3"/>
      <c r="R49" s="3"/>
      <c r="S49" s="3"/>
      <c r="T49" s="3"/>
      <c r="U49" s="3"/>
      <c r="V49" s="3"/>
      <c r="W49" s="3">
        <f t="shared" si="3"/>
        <v>1150</v>
      </c>
      <c r="X49" s="3">
        <f t="shared" si="4"/>
        <v>10</v>
      </c>
      <c r="Z49">
        <f t="shared" si="2"/>
        <v>4715</v>
      </c>
    </row>
    <row r="50" spans="1:26" ht="14.25">
      <c r="A50" s="3">
        <v>46</v>
      </c>
      <c r="B50" s="7" t="s">
        <v>51</v>
      </c>
      <c r="C50" s="3"/>
      <c r="D50" s="3"/>
      <c r="E50" s="3"/>
      <c r="F50" s="3"/>
      <c r="G50" s="3"/>
      <c r="H50" s="3"/>
      <c r="I50" s="3"/>
      <c r="J50" s="3"/>
      <c r="K50" s="22">
        <v>6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f t="shared" si="3"/>
        <v>528</v>
      </c>
      <c r="X50" s="3">
        <f t="shared" si="4"/>
        <v>6</v>
      </c>
      <c r="Z50">
        <f t="shared" si="2"/>
        <v>2164.8</v>
      </c>
    </row>
    <row r="51" spans="1:26" ht="14.25">
      <c r="A51" s="3">
        <v>47</v>
      </c>
      <c r="B51" s="7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23">
        <v>4</v>
      </c>
      <c r="N51" s="3"/>
      <c r="O51" s="3"/>
      <c r="P51" s="3"/>
      <c r="Q51" s="3"/>
      <c r="R51" s="3"/>
      <c r="S51" s="3"/>
      <c r="T51" s="3"/>
      <c r="U51" s="3"/>
      <c r="V51" s="3"/>
      <c r="W51" s="3">
        <f t="shared" si="3"/>
        <v>460</v>
      </c>
      <c r="X51" s="3">
        <f t="shared" si="4"/>
        <v>4</v>
      </c>
      <c r="Z51">
        <f t="shared" si="2"/>
        <v>1886</v>
      </c>
    </row>
    <row r="52" spans="1:26" ht="14.25">
      <c r="A52" s="3">
        <v>48</v>
      </c>
      <c r="B52" s="7" t="s">
        <v>53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23">
        <v>14</v>
      </c>
      <c r="N52" s="3"/>
      <c r="O52" s="3"/>
      <c r="P52" s="3"/>
      <c r="Q52" s="3"/>
      <c r="R52" s="3"/>
      <c r="S52" s="3"/>
      <c r="T52" s="3"/>
      <c r="U52" s="3"/>
      <c r="V52" s="3"/>
      <c r="W52" s="3">
        <f t="shared" si="3"/>
        <v>1610</v>
      </c>
      <c r="X52" s="3">
        <f t="shared" si="4"/>
        <v>14</v>
      </c>
      <c r="Z52">
        <f t="shared" si="2"/>
        <v>6601</v>
      </c>
    </row>
    <row r="53" spans="1:26" ht="14.25">
      <c r="A53" s="3">
        <v>49</v>
      </c>
      <c r="B53" s="7" t="s">
        <v>54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3">
        <v>6</v>
      </c>
      <c r="N53" s="3"/>
      <c r="O53" s="3"/>
      <c r="P53" s="3"/>
      <c r="Q53" s="3"/>
      <c r="R53" s="3"/>
      <c r="S53" s="3"/>
      <c r="T53" s="3"/>
      <c r="U53" s="3"/>
      <c r="V53" s="3"/>
      <c r="W53" s="3">
        <f t="shared" si="3"/>
        <v>690</v>
      </c>
      <c r="X53" s="3">
        <f t="shared" si="4"/>
        <v>6</v>
      </c>
      <c r="Z53">
        <f t="shared" si="2"/>
        <v>2829</v>
      </c>
    </row>
    <row r="54" spans="1:26" ht="14.25">
      <c r="A54" s="3">
        <v>50</v>
      </c>
      <c r="B54" s="7" t="s">
        <v>55</v>
      </c>
      <c r="C54" s="3"/>
      <c r="D54" s="3"/>
      <c r="E54" s="3"/>
      <c r="F54" s="3"/>
      <c r="G54" s="3"/>
      <c r="H54" s="3"/>
      <c r="I54" s="3"/>
      <c r="J54" s="23">
        <f>4+4+4+2</f>
        <v>14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f t="shared" si="3"/>
        <v>1147</v>
      </c>
      <c r="X54" s="3">
        <f t="shared" si="4"/>
        <v>14</v>
      </c>
      <c r="Z54">
        <f t="shared" si="2"/>
        <v>4702.7</v>
      </c>
    </row>
    <row r="55" spans="1:26" ht="14.25">
      <c r="A55" s="3">
        <v>51</v>
      </c>
      <c r="B55" s="7" t="s">
        <v>56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23">
        <v>35</v>
      </c>
      <c r="N55" s="3"/>
      <c r="O55" s="3"/>
      <c r="P55" s="3"/>
      <c r="Q55" s="3"/>
      <c r="R55" s="3"/>
      <c r="S55" s="3"/>
      <c r="T55" s="3"/>
      <c r="U55" s="3"/>
      <c r="V55" s="3"/>
      <c r="W55" s="3">
        <f t="shared" si="3"/>
        <v>4025</v>
      </c>
      <c r="X55" s="3">
        <f t="shared" si="4"/>
        <v>35</v>
      </c>
      <c r="Z55">
        <f t="shared" si="2"/>
        <v>16502.5</v>
      </c>
    </row>
    <row r="56" spans="1:26" ht="14.25">
      <c r="A56" s="3">
        <v>52</v>
      </c>
      <c r="B56" s="7" t="s">
        <v>57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23">
        <v>34</v>
      </c>
      <c r="N56" s="3"/>
      <c r="O56" s="3"/>
      <c r="P56" s="3"/>
      <c r="Q56" s="3"/>
      <c r="R56" s="3"/>
      <c r="S56" s="3"/>
      <c r="T56" s="3"/>
      <c r="U56" s="3"/>
      <c r="V56" s="3"/>
      <c r="W56" s="3">
        <f t="shared" si="3"/>
        <v>3910</v>
      </c>
      <c r="X56" s="3">
        <f t="shared" si="4"/>
        <v>34</v>
      </c>
      <c r="Z56">
        <f t="shared" si="2"/>
        <v>16031</v>
      </c>
    </row>
    <row r="57" spans="1:26" ht="14.25">
      <c r="A57" s="3">
        <v>53</v>
      </c>
      <c r="B57" s="7" t="s">
        <v>58</v>
      </c>
      <c r="C57" s="3"/>
      <c r="D57" s="3"/>
      <c r="E57" s="3"/>
      <c r="F57" s="3"/>
      <c r="G57" s="3"/>
      <c r="H57" s="23">
        <v>9</v>
      </c>
      <c r="I57" s="23"/>
      <c r="J57" s="3"/>
      <c r="K57" s="3"/>
      <c r="L57" s="3"/>
      <c r="M57" s="23">
        <v>8</v>
      </c>
      <c r="N57" s="3"/>
      <c r="O57" s="23">
        <v>9</v>
      </c>
      <c r="P57" s="3"/>
      <c r="Q57" s="3"/>
      <c r="R57" s="3"/>
      <c r="S57" s="3"/>
      <c r="T57" s="3"/>
      <c r="U57" s="3"/>
      <c r="V57" s="3"/>
      <c r="W57" s="3">
        <f t="shared" si="3"/>
        <v>2927</v>
      </c>
      <c r="X57" s="3">
        <f t="shared" si="4"/>
        <v>26</v>
      </c>
      <c r="Z57">
        <f t="shared" si="2"/>
        <v>12000.7</v>
      </c>
    </row>
    <row r="58" spans="1:26" ht="14.25">
      <c r="A58" s="3">
        <v>54</v>
      </c>
      <c r="B58" s="7" t="s">
        <v>147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5">
        <v>14</v>
      </c>
      <c r="U58" s="3"/>
      <c r="V58" s="3"/>
      <c r="W58" s="3">
        <f t="shared" si="3"/>
        <v>322</v>
      </c>
      <c r="X58" s="3">
        <f t="shared" si="4"/>
        <v>14</v>
      </c>
      <c r="Z58">
        <f t="shared" si="2"/>
        <v>1320.2</v>
      </c>
    </row>
    <row r="59" spans="1:26" ht="14.25">
      <c r="A59" s="3">
        <v>55</v>
      </c>
      <c r="B59" s="7" t="s">
        <v>190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5">
        <v>10</v>
      </c>
      <c r="U59" s="3"/>
      <c r="V59" s="3"/>
      <c r="W59" s="3">
        <f t="shared" si="3"/>
        <v>230</v>
      </c>
      <c r="X59" s="3">
        <f t="shared" si="4"/>
        <v>10</v>
      </c>
      <c r="Z59">
        <f t="shared" si="2"/>
        <v>943</v>
      </c>
    </row>
    <row r="60" spans="1:26" ht="14.25">
      <c r="A60" s="3">
        <v>56</v>
      </c>
      <c r="B60" s="7" t="s">
        <v>59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9">
        <v>3</v>
      </c>
      <c r="U60" s="3"/>
      <c r="V60" s="3"/>
      <c r="W60" s="3">
        <f t="shared" si="3"/>
        <v>69</v>
      </c>
      <c r="X60" s="3">
        <f t="shared" si="4"/>
        <v>3</v>
      </c>
      <c r="Z60">
        <f t="shared" si="2"/>
        <v>282.9</v>
      </c>
    </row>
    <row r="61" spans="1:26" ht="14.25">
      <c r="A61" s="3">
        <v>57</v>
      </c>
      <c r="B61" s="7" t="s">
        <v>60</v>
      </c>
      <c r="C61" s="3"/>
      <c r="D61" s="3"/>
      <c r="E61" s="3"/>
      <c r="F61" s="3"/>
      <c r="G61" s="3"/>
      <c r="H61" s="3"/>
      <c r="I61" s="3"/>
      <c r="J61" s="23">
        <f>17+4</f>
        <v>21</v>
      </c>
      <c r="K61" s="3"/>
      <c r="L61" s="3"/>
      <c r="M61" s="23">
        <f>(6+7)*1</f>
        <v>13</v>
      </c>
      <c r="N61" s="3"/>
      <c r="O61" s="3"/>
      <c r="P61" s="3"/>
      <c r="Q61" s="3"/>
      <c r="R61" s="3"/>
      <c r="S61" s="3"/>
      <c r="T61" s="3"/>
      <c r="U61" s="3"/>
      <c r="V61" s="3"/>
      <c r="W61" s="3">
        <f t="shared" si="3"/>
        <v>3215</v>
      </c>
      <c r="X61" s="3">
        <f t="shared" si="4"/>
        <v>34</v>
      </c>
      <c r="Z61">
        <f t="shared" si="2"/>
        <v>13181.5</v>
      </c>
    </row>
    <row r="62" spans="1:26" ht="14.25">
      <c r="A62" s="3">
        <v>58</v>
      </c>
      <c r="B62" s="7" t="s">
        <v>61</v>
      </c>
      <c r="C62" s="3"/>
      <c r="D62" s="3"/>
      <c r="E62" s="3"/>
      <c r="F62" s="3"/>
      <c r="G62" s="3"/>
      <c r="H62" s="3"/>
      <c r="I62" s="3"/>
      <c r="J62" s="23">
        <v>16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f t="shared" si="3"/>
        <v>1310</v>
      </c>
      <c r="X62" s="3">
        <f t="shared" si="4"/>
        <v>16</v>
      </c>
      <c r="Z62">
        <f t="shared" si="2"/>
        <v>5371</v>
      </c>
    </row>
    <row r="63" spans="1:26" ht="14.25">
      <c r="A63" s="3">
        <v>59</v>
      </c>
      <c r="B63" s="7" t="s">
        <v>62</v>
      </c>
      <c r="C63" s="3"/>
      <c r="D63" s="3"/>
      <c r="E63" s="3"/>
      <c r="F63" s="3"/>
      <c r="G63" s="3"/>
      <c r="H63" s="3"/>
      <c r="I63" s="3"/>
      <c r="J63" s="23">
        <v>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f t="shared" si="3"/>
        <v>737</v>
      </c>
      <c r="X63" s="3">
        <f t="shared" si="4"/>
        <v>9</v>
      </c>
      <c r="Z63">
        <f t="shared" si="2"/>
        <v>3021.7</v>
      </c>
    </row>
    <row r="64" spans="1:26" ht="14.25">
      <c r="A64" s="3">
        <v>60</v>
      </c>
      <c r="B64" s="7" t="s">
        <v>63</v>
      </c>
      <c r="C64" s="3"/>
      <c r="D64" s="3"/>
      <c r="E64" s="3"/>
      <c r="F64" s="3"/>
      <c r="G64" s="3"/>
      <c r="H64" s="3"/>
      <c r="I64" s="3"/>
      <c r="J64" s="3"/>
      <c r="K64" s="22">
        <v>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f t="shared" si="3"/>
        <v>528</v>
      </c>
      <c r="X64" s="3">
        <f t="shared" si="4"/>
        <v>6</v>
      </c>
      <c r="Z64">
        <f t="shared" si="2"/>
        <v>2164.8</v>
      </c>
    </row>
    <row r="65" spans="1:26" ht="14.25">
      <c r="A65" s="3">
        <v>61</v>
      </c>
      <c r="B65" s="7" t="s">
        <v>64</v>
      </c>
      <c r="C65" s="3"/>
      <c r="D65" s="3"/>
      <c r="E65" s="3"/>
      <c r="F65" s="3"/>
      <c r="G65" s="3"/>
      <c r="H65" s="3"/>
      <c r="I65" s="3"/>
      <c r="J65" s="23">
        <v>13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f t="shared" si="3"/>
        <v>1065</v>
      </c>
      <c r="X65" s="3">
        <f t="shared" si="4"/>
        <v>13</v>
      </c>
      <c r="Z65">
        <f t="shared" si="2"/>
        <v>4366.5</v>
      </c>
    </row>
    <row r="66" spans="1:26" ht="14.25">
      <c r="A66" s="3">
        <v>62</v>
      </c>
      <c r="B66" s="7" t="s">
        <v>65</v>
      </c>
      <c r="C66" s="3"/>
      <c r="D66" s="3"/>
      <c r="E66" s="3"/>
      <c r="F66" s="3"/>
      <c r="G66" s="3"/>
      <c r="H66" s="3"/>
      <c r="I66" s="3"/>
      <c r="J66" s="23">
        <f>39+15</f>
        <v>54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>
        <f t="shared" si="3"/>
        <v>4423</v>
      </c>
      <c r="X66" s="3">
        <f t="shared" si="4"/>
        <v>54</v>
      </c>
      <c r="Z66">
        <f t="shared" si="2"/>
        <v>18134.3</v>
      </c>
    </row>
    <row r="67" spans="1:26" ht="14.25">
      <c r="A67" s="3">
        <v>63</v>
      </c>
      <c r="B67" s="7" t="s">
        <v>66</v>
      </c>
      <c r="C67" s="3"/>
      <c r="D67" s="3"/>
      <c r="E67" s="3"/>
      <c r="F67" s="3"/>
      <c r="G67" s="3"/>
      <c r="H67" s="3"/>
      <c r="I67" s="3"/>
      <c r="J67" s="23">
        <v>39</v>
      </c>
      <c r="K67" s="3"/>
      <c r="L67" s="3"/>
      <c r="M67" s="23">
        <f>6+33*0</f>
        <v>6</v>
      </c>
      <c r="N67" s="3"/>
      <c r="O67" s="3"/>
      <c r="P67" s="3"/>
      <c r="Q67" s="3"/>
      <c r="R67" s="3"/>
      <c r="S67" s="3"/>
      <c r="T67" s="3"/>
      <c r="U67" s="3"/>
      <c r="V67" s="3"/>
      <c r="W67" s="3">
        <f t="shared" si="3"/>
        <v>3884</v>
      </c>
      <c r="X67" s="3">
        <f t="shared" si="4"/>
        <v>45</v>
      </c>
      <c r="Z67">
        <f t="shared" si="2"/>
        <v>15924.4</v>
      </c>
    </row>
    <row r="68" spans="1:26" ht="14.25">
      <c r="A68" s="3">
        <v>64</v>
      </c>
      <c r="B68" s="7" t="s">
        <v>67</v>
      </c>
      <c r="C68" s="3"/>
      <c r="D68" s="3"/>
      <c r="E68" s="3"/>
      <c r="F68" s="3"/>
      <c r="G68" s="3"/>
      <c r="H68" s="3"/>
      <c r="I68" s="23">
        <f>2+2</f>
        <v>4</v>
      </c>
      <c r="J68" s="3"/>
      <c r="K68" s="3"/>
      <c r="L68" s="3"/>
      <c r="M68" s="23">
        <v>42</v>
      </c>
      <c r="N68" s="3"/>
      <c r="O68" s="23">
        <f>166+4</f>
        <v>170</v>
      </c>
      <c r="P68" s="23">
        <v>4</v>
      </c>
      <c r="Q68" s="3"/>
      <c r="R68" s="3"/>
      <c r="S68" s="3"/>
      <c r="T68" s="3"/>
      <c r="U68" s="3"/>
      <c r="V68" s="3"/>
      <c r="W68" s="3">
        <f aca="true" t="shared" si="5" ref="W68:W89">ROUND($C$3*C68+$D$3*D68+$E$3*E68+$F$3*F68+$G$3*G68+$H$3*G68+$H$3*H68+$J$3*J68+$K$3*K68+$M$3*M68+$N$3*N68+$O$3*O68+$P$3*P68+$Q$3*Q68+$R$3*R68+$S$3*S68+$T$3*T68+$U$3*U68+$V$3*V68+L68+$L$3*L68+$I$3*I68,0)</f>
        <v>34264</v>
      </c>
      <c r="X68" s="3">
        <f aca="true" t="shared" si="6" ref="X68:X89">SUM(C68:V68)</f>
        <v>220</v>
      </c>
      <c r="Z68">
        <f t="shared" si="2"/>
        <v>140482.4</v>
      </c>
    </row>
    <row r="69" spans="1:26" ht="14.25">
      <c r="A69" s="3">
        <v>65</v>
      </c>
      <c r="B69" s="7" t="s">
        <v>68</v>
      </c>
      <c r="C69" s="3"/>
      <c r="D69" s="3"/>
      <c r="E69" s="3"/>
      <c r="F69" s="3"/>
      <c r="G69" s="3"/>
      <c r="H69" s="3"/>
      <c r="I69" s="3"/>
      <c r="J69" s="3"/>
      <c r="K69" s="22">
        <v>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f t="shared" si="5"/>
        <v>792</v>
      </c>
      <c r="X69" s="3">
        <f t="shared" si="6"/>
        <v>9</v>
      </c>
      <c r="Z69">
        <f aca="true" t="shared" si="7" ref="Z69:Z84">W69*4100/1000</f>
        <v>3247.2</v>
      </c>
    </row>
    <row r="70" spans="1:26" ht="14.25">
      <c r="A70" s="3">
        <v>66</v>
      </c>
      <c r="B70" s="7" t="s">
        <v>34</v>
      </c>
      <c r="C70" s="3"/>
      <c r="D70" s="3"/>
      <c r="E70" s="3"/>
      <c r="F70" s="3"/>
      <c r="G70" s="3"/>
      <c r="H70" s="3"/>
      <c r="I70" s="3"/>
      <c r="J70" s="23">
        <v>18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f t="shared" si="5"/>
        <v>1474</v>
      </c>
      <c r="X70" s="3">
        <f t="shared" si="6"/>
        <v>18</v>
      </c>
      <c r="Z70">
        <f t="shared" si="7"/>
        <v>6043.4</v>
      </c>
    </row>
    <row r="71" spans="1:26" ht="14.25">
      <c r="A71" s="3">
        <v>67</v>
      </c>
      <c r="B71" s="7" t="s">
        <v>69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23">
        <v>19</v>
      </c>
      <c r="N71" s="3"/>
      <c r="O71" s="3"/>
      <c r="P71" s="3"/>
      <c r="Q71" s="3"/>
      <c r="R71" s="3"/>
      <c r="S71" s="3"/>
      <c r="T71" s="3"/>
      <c r="U71" s="3"/>
      <c r="V71" s="3"/>
      <c r="W71" s="3">
        <f t="shared" si="5"/>
        <v>2185</v>
      </c>
      <c r="X71" s="3">
        <f t="shared" si="6"/>
        <v>19</v>
      </c>
      <c r="Z71">
        <f t="shared" si="7"/>
        <v>8958.5</v>
      </c>
    </row>
    <row r="72" spans="1:26" ht="14.25">
      <c r="A72" s="3">
        <v>68</v>
      </c>
      <c r="B72" s="7" t="s">
        <v>191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23">
        <v>16</v>
      </c>
      <c r="N72" s="3"/>
      <c r="O72" s="3"/>
      <c r="P72" s="3"/>
      <c r="Q72" s="3"/>
      <c r="R72" s="3"/>
      <c r="S72" s="3"/>
      <c r="T72" s="3"/>
      <c r="U72" s="3"/>
      <c r="V72" s="3"/>
      <c r="W72" s="3">
        <f t="shared" si="5"/>
        <v>1840</v>
      </c>
      <c r="X72" s="3">
        <f t="shared" si="6"/>
        <v>16</v>
      </c>
      <c r="Z72">
        <f t="shared" si="7"/>
        <v>7544</v>
      </c>
    </row>
    <row r="73" spans="1:26" ht="14.25">
      <c r="A73" s="3">
        <v>69</v>
      </c>
      <c r="B73" s="7" t="s">
        <v>70</v>
      </c>
      <c r="C73" s="3"/>
      <c r="D73" s="3"/>
      <c r="E73" s="3"/>
      <c r="F73" s="3"/>
      <c r="G73" s="3"/>
      <c r="H73" s="3"/>
      <c r="I73" s="3"/>
      <c r="J73" s="23">
        <v>10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f t="shared" si="5"/>
        <v>819</v>
      </c>
      <c r="X73" s="3">
        <f t="shared" si="6"/>
        <v>10</v>
      </c>
      <c r="Z73">
        <f t="shared" si="7"/>
        <v>3357.9</v>
      </c>
    </row>
    <row r="74" spans="1:26" ht="14.25">
      <c r="A74" s="3">
        <v>70</v>
      </c>
      <c r="B74" s="7" t="s">
        <v>163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3">
        <v>37</v>
      </c>
      <c r="P74" s="3"/>
      <c r="Q74" s="3"/>
      <c r="R74" s="3"/>
      <c r="S74" s="3"/>
      <c r="T74" s="3"/>
      <c r="U74" s="3"/>
      <c r="V74" s="3"/>
      <c r="W74" s="3">
        <f t="shared" si="5"/>
        <v>6105</v>
      </c>
      <c r="X74" s="3">
        <f t="shared" si="6"/>
        <v>37</v>
      </c>
      <c r="Z74">
        <f t="shared" si="7"/>
        <v>25030.5</v>
      </c>
    </row>
    <row r="75" spans="1:26" ht="14.25">
      <c r="A75" s="3">
        <v>71</v>
      </c>
      <c r="B75" s="7" t="s">
        <v>71</v>
      </c>
      <c r="C75" s="3"/>
      <c r="D75" s="3"/>
      <c r="E75" s="3"/>
      <c r="F75" s="19">
        <v>17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>
        <f t="shared" si="5"/>
        <v>782</v>
      </c>
      <c r="X75" s="3">
        <f t="shared" si="6"/>
        <v>17</v>
      </c>
      <c r="Z75">
        <f t="shared" si="7"/>
        <v>3206.2</v>
      </c>
    </row>
    <row r="76" spans="1:26" ht="14.25">
      <c r="A76" s="3">
        <v>72</v>
      </c>
      <c r="B76" s="7" t="s">
        <v>164</v>
      </c>
      <c r="C76" s="3"/>
      <c r="D76" s="3"/>
      <c r="E76" s="3"/>
      <c r="F76" s="3"/>
      <c r="G76" s="3"/>
      <c r="H76" s="19">
        <v>9</v>
      </c>
      <c r="I76" s="19"/>
      <c r="J76" s="3"/>
      <c r="K76" s="19">
        <v>9</v>
      </c>
      <c r="L76" s="3"/>
      <c r="M76" s="19">
        <v>12</v>
      </c>
      <c r="N76" s="3"/>
      <c r="O76" s="3"/>
      <c r="P76" s="3"/>
      <c r="Q76" s="3"/>
      <c r="R76" s="3"/>
      <c r="S76" s="3"/>
      <c r="T76" s="3"/>
      <c r="U76" s="3"/>
      <c r="V76" s="3"/>
      <c r="W76" s="3">
        <f t="shared" si="5"/>
        <v>2694</v>
      </c>
      <c r="X76" s="3">
        <f t="shared" si="6"/>
        <v>30</v>
      </c>
      <c r="Z76">
        <f t="shared" si="7"/>
        <v>11045.4</v>
      </c>
    </row>
    <row r="77" spans="1:26" ht="14.25">
      <c r="A77" s="3">
        <v>73</v>
      </c>
      <c r="B77" s="7" t="s">
        <v>144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19">
        <v>44</v>
      </c>
      <c r="N77" s="3"/>
      <c r="O77" s="3"/>
      <c r="P77" s="3"/>
      <c r="Q77" s="3"/>
      <c r="R77" s="3"/>
      <c r="S77" s="3"/>
      <c r="T77" s="3"/>
      <c r="U77" s="19">
        <f>21+21</f>
        <v>42</v>
      </c>
      <c r="V77" s="3"/>
      <c r="W77" s="3">
        <f t="shared" si="5"/>
        <v>5816</v>
      </c>
      <c r="X77" s="3">
        <f t="shared" si="6"/>
        <v>86</v>
      </c>
      <c r="Z77">
        <f>W77*4100/1000</f>
        <v>23845.6</v>
      </c>
    </row>
    <row r="78" spans="1:26" ht="14.25">
      <c r="A78" s="3">
        <v>74</v>
      </c>
      <c r="B78" s="7" t="s">
        <v>72</v>
      </c>
      <c r="C78" s="3"/>
      <c r="D78" s="3"/>
      <c r="E78" s="3"/>
      <c r="F78" s="3"/>
      <c r="G78" s="19">
        <v>4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>
        <f t="shared" si="5"/>
        <v>460</v>
      </c>
      <c r="X78" s="3">
        <f t="shared" si="6"/>
        <v>4</v>
      </c>
      <c r="Z78">
        <f t="shared" si="7"/>
        <v>1886</v>
      </c>
    </row>
    <row r="79" spans="1:26" ht="14.25">
      <c r="A79" s="3">
        <v>75</v>
      </c>
      <c r="B79" s="7" t="s">
        <v>73</v>
      </c>
      <c r="C79" s="3"/>
      <c r="D79" s="3"/>
      <c r="E79" s="19">
        <f>25+16</f>
        <v>41</v>
      </c>
      <c r="F79" s="3"/>
      <c r="G79" s="19">
        <v>8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9">
        <v>5</v>
      </c>
      <c r="V79" s="3"/>
      <c r="W79" s="3">
        <f t="shared" si="5"/>
        <v>2445</v>
      </c>
      <c r="X79" s="3">
        <f t="shared" si="6"/>
        <v>54</v>
      </c>
      <c r="Z79">
        <f t="shared" si="7"/>
        <v>10024.5</v>
      </c>
    </row>
    <row r="80" spans="1:26" ht="14.25">
      <c r="A80" s="3">
        <v>76</v>
      </c>
      <c r="B80" s="7" t="s">
        <v>74</v>
      </c>
      <c r="C80" s="3"/>
      <c r="D80" s="3"/>
      <c r="E80" s="19">
        <v>6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>
        <f t="shared" si="5"/>
        <v>210</v>
      </c>
      <c r="X80" s="3">
        <f t="shared" si="6"/>
        <v>6</v>
      </c>
      <c r="Z80">
        <f t="shared" si="7"/>
        <v>861</v>
      </c>
    </row>
    <row r="81" spans="1:26" ht="14.25">
      <c r="A81" s="3">
        <v>77</v>
      </c>
      <c r="B81" s="7" t="s">
        <v>142</v>
      </c>
      <c r="C81" s="3"/>
      <c r="D81" s="3"/>
      <c r="E81" s="3"/>
      <c r="F81" s="19">
        <v>17</v>
      </c>
      <c r="G81" s="3"/>
      <c r="H81" s="19">
        <v>4</v>
      </c>
      <c r="I81" s="1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f t="shared" si="5"/>
        <v>1014</v>
      </c>
      <c r="X81" s="3">
        <f t="shared" si="6"/>
        <v>21</v>
      </c>
      <c r="Z81">
        <f t="shared" si="7"/>
        <v>4157.4</v>
      </c>
    </row>
    <row r="82" spans="1:26" ht="14.25">
      <c r="A82" s="3">
        <v>78</v>
      </c>
      <c r="B82" s="7" t="s">
        <v>143</v>
      </c>
      <c r="C82" s="3"/>
      <c r="D82" s="3"/>
      <c r="E82" s="19">
        <v>13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f t="shared" si="5"/>
        <v>455</v>
      </c>
      <c r="X82" s="3">
        <f t="shared" si="6"/>
        <v>13</v>
      </c>
      <c r="Z82">
        <f t="shared" si="7"/>
        <v>1865.5</v>
      </c>
    </row>
    <row r="83" spans="1:26" ht="14.25">
      <c r="A83" s="3">
        <v>79</v>
      </c>
      <c r="B83" s="7" t="s">
        <v>145</v>
      </c>
      <c r="C83" s="3"/>
      <c r="D83" s="3"/>
      <c r="E83" s="3"/>
      <c r="F83" s="19">
        <v>7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f t="shared" si="5"/>
        <v>322</v>
      </c>
      <c r="X83" s="3">
        <f t="shared" si="6"/>
        <v>7</v>
      </c>
      <c r="Z83">
        <f t="shared" si="7"/>
        <v>1320.2</v>
      </c>
    </row>
    <row r="84" spans="1:26" ht="14.25">
      <c r="A84" s="3">
        <v>80</v>
      </c>
      <c r="B84" s="35" t="s">
        <v>187</v>
      </c>
      <c r="C84" s="3"/>
      <c r="D84" s="3"/>
      <c r="E84" s="19">
        <v>36</v>
      </c>
      <c r="F84" s="1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>
        <f t="shared" si="5"/>
        <v>1260</v>
      </c>
      <c r="X84" s="3">
        <f t="shared" si="6"/>
        <v>36</v>
      </c>
      <c r="Z84">
        <f t="shared" si="7"/>
        <v>5166</v>
      </c>
    </row>
    <row r="85" spans="1:26" ht="28.5">
      <c r="A85" s="3">
        <v>81</v>
      </c>
      <c r="B85" s="7" t="s">
        <v>146</v>
      </c>
      <c r="C85" s="3"/>
      <c r="D85" s="3"/>
      <c r="E85" s="19">
        <v>10</v>
      </c>
      <c r="F85" s="3"/>
      <c r="G85" s="3"/>
      <c r="H85" s="23">
        <v>55</v>
      </c>
      <c r="I85" s="23"/>
      <c r="J85" s="3"/>
      <c r="K85" s="22">
        <v>4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>
        <f t="shared" si="5"/>
        <v>3892</v>
      </c>
      <c r="X85" s="3">
        <f t="shared" si="6"/>
        <v>69</v>
      </c>
      <c r="Z85">
        <f>W85*4100/1000</f>
        <v>15957.2</v>
      </c>
    </row>
    <row r="86" spans="1:26" ht="14.25">
      <c r="A86" s="3">
        <v>82</v>
      </c>
      <c r="B86" s="35" t="s">
        <v>186</v>
      </c>
      <c r="C86" s="3"/>
      <c r="D86" s="3"/>
      <c r="E86" s="19"/>
      <c r="F86" s="3"/>
      <c r="G86" s="3"/>
      <c r="H86" s="23"/>
      <c r="I86" s="23"/>
      <c r="J86" s="19">
        <v>23</v>
      </c>
      <c r="K86" s="2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f t="shared" si="5"/>
        <v>1884</v>
      </c>
      <c r="X86" s="3">
        <f t="shared" si="6"/>
        <v>23</v>
      </c>
      <c r="Z86">
        <f>W86*4100/1000</f>
        <v>7724.4</v>
      </c>
    </row>
    <row r="87" spans="1:26" ht="14.25">
      <c r="A87" s="3">
        <v>83</v>
      </c>
      <c r="B87" s="35" t="s">
        <v>189</v>
      </c>
      <c r="C87" s="3"/>
      <c r="D87" s="3"/>
      <c r="E87" s="19"/>
      <c r="F87" s="19">
        <v>28</v>
      </c>
      <c r="G87" s="3"/>
      <c r="H87" s="23"/>
      <c r="I87" s="23"/>
      <c r="J87" s="3"/>
      <c r="K87" s="2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>
        <f t="shared" si="5"/>
        <v>1288</v>
      </c>
      <c r="X87" s="3">
        <f t="shared" si="6"/>
        <v>28</v>
      </c>
      <c r="Z87">
        <f>W87*4100/1000</f>
        <v>5280.8</v>
      </c>
    </row>
    <row r="88" spans="1:26" ht="14.25">
      <c r="A88" s="3">
        <v>84</v>
      </c>
      <c r="B88" s="35" t="s">
        <v>193</v>
      </c>
      <c r="C88" s="3"/>
      <c r="D88" s="3"/>
      <c r="E88" s="19"/>
      <c r="F88" s="19">
        <v>10</v>
      </c>
      <c r="G88" s="3"/>
      <c r="H88" s="23"/>
      <c r="I88" s="23"/>
      <c r="J88" s="3"/>
      <c r="K88" s="2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>
        <f t="shared" si="5"/>
        <v>460</v>
      </c>
      <c r="X88" s="3">
        <f t="shared" si="6"/>
        <v>10</v>
      </c>
      <c r="Z88">
        <f>W88*4100/1000</f>
        <v>1886</v>
      </c>
    </row>
    <row r="89" spans="1:26" ht="28.5">
      <c r="A89" s="3">
        <v>85</v>
      </c>
      <c r="B89" s="7" t="s">
        <v>195</v>
      </c>
      <c r="C89" s="3"/>
      <c r="D89" s="3"/>
      <c r="E89" s="19">
        <v>7</v>
      </c>
      <c r="F89" s="3"/>
      <c r="G89" s="3"/>
      <c r="H89" s="23"/>
      <c r="I89" s="23"/>
      <c r="J89" s="3"/>
      <c r="K89" s="2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>
        <f t="shared" si="5"/>
        <v>245</v>
      </c>
      <c r="X89" s="3">
        <f t="shared" si="6"/>
        <v>7</v>
      </c>
      <c r="Z89">
        <f>W89*4100/1000</f>
        <v>1004.5</v>
      </c>
    </row>
    <row r="90" spans="1:26" ht="14.25">
      <c r="A90" s="3"/>
      <c r="B90" s="7"/>
      <c r="C90" s="3">
        <f aca="true" t="shared" si="8" ref="C90:I90">SUM(C4:C85)</f>
        <v>8</v>
      </c>
      <c r="D90" s="3">
        <f t="shared" si="8"/>
        <v>7</v>
      </c>
      <c r="E90" s="3">
        <f t="shared" si="8"/>
        <v>176</v>
      </c>
      <c r="F90" s="3">
        <f t="shared" si="8"/>
        <v>64</v>
      </c>
      <c r="G90" s="3">
        <f t="shared" si="8"/>
        <v>26</v>
      </c>
      <c r="H90" s="3">
        <f t="shared" si="8"/>
        <v>136</v>
      </c>
      <c r="I90" s="3">
        <f t="shared" si="8"/>
        <v>51</v>
      </c>
      <c r="J90" s="3">
        <f aca="true" t="shared" si="9" ref="J90:V90">SUM(J4:J85)</f>
        <v>350</v>
      </c>
      <c r="K90" s="3">
        <f t="shared" si="9"/>
        <v>129</v>
      </c>
      <c r="L90" s="3">
        <f t="shared" si="9"/>
        <v>38</v>
      </c>
      <c r="M90" s="3">
        <f t="shared" si="9"/>
        <v>399</v>
      </c>
      <c r="N90" s="3">
        <f t="shared" si="9"/>
        <v>8</v>
      </c>
      <c r="O90" s="3">
        <f t="shared" si="9"/>
        <v>447</v>
      </c>
      <c r="P90" s="3">
        <f t="shared" si="9"/>
        <v>57</v>
      </c>
      <c r="Q90" s="3">
        <f t="shared" si="9"/>
        <v>10</v>
      </c>
      <c r="R90" s="3">
        <f t="shared" si="9"/>
        <v>0</v>
      </c>
      <c r="S90" s="3">
        <f t="shared" si="9"/>
        <v>8</v>
      </c>
      <c r="T90" s="3">
        <f t="shared" si="9"/>
        <v>27</v>
      </c>
      <c r="U90" s="3">
        <f t="shared" si="9"/>
        <v>50</v>
      </c>
      <c r="V90" s="3">
        <f t="shared" si="9"/>
        <v>0</v>
      </c>
      <c r="W90" s="3">
        <f>SUM(W4:W89)</f>
        <v>221723</v>
      </c>
      <c r="X90" s="3">
        <f>SUM(X4:X89)</f>
        <v>2059</v>
      </c>
      <c r="Z90">
        <f>SUM(Z4:Z89)</f>
        <v>909064.3</v>
      </c>
    </row>
    <row r="91" ht="14.25">
      <c r="X91" s="34"/>
    </row>
    <row r="94" ht="15">
      <c r="B94" s="18" t="s">
        <v>162</v>
      </c>
    </row>
    <row r="95" spans="2:23" ht="14.25">
      <c r="B95" s="1" t="s">
        <v>158</v>
      </c>
      <c r="E95" s="29">
        <f>E85+F83+E82+F81+H81+E80+E79+G79+G78+M77+E32+C31+E30+M30+M29+E29+D29+L27+F26+E7+J6+H76+K76+M76+U77+F75+U79+K12+M12+E42+T60+H29+J11+H24+I24+L24+F27+I28+L28+I25+E8+U8+F5+G5+E84+J86+F87+F88+E89</f>
        <v>659</v>
      </c>
      <c r="W95" s="27"/>
    </row>
    <row r="96" spans="2:5" ht="14.25">
      <c r="B96" s="1" t="s">
        <v>159</v>
      </c>
      <c r="E96" s="28">
        <f>O74+J73+M72+M71+J70+M68+O68+M67+J67+J66+J65+J63+J62+J61+M61+O57+M57+H57+M56+M55+J54+M53+M52+M51+M49+J48+J47+M47+M46+J45+M40+J39+K38+O37+Q36+J36+O35+O34+P33+M33+J23+O22+J20+K18+J17+M16+O14+H14+M10+J10+J9+J4+H44+AH61+H85+M28+J15+O15+P15+I68+P68</f>
        <v>1235</v>
      </c>
    </row>
    <row r="97" spans="2:5" ht="14.25">
      <c r="B97" s="1" t="s">
        <v>160</v>
      </c>
      <c r="E97" s="30">
        <f>K69+K50+K43+K41+K21+K19+K85+K64+K13</f>
        <v>92</v>
      </c>
    </row>
    <row r="98" spans="2:5" ht="14.25">
      <c r="B98" s="1" t="s">
        <v>161</v>
      </c>
      <c r="E98" s="33">
        <f>J37+N37+P37+Q37+E23+S37</f>
        <v>49</v>
      </c>
    </row>
    <row r="99" spans="2:5" ht="14.25">
      <c r="B99" s="1" t="s">
        <v>175</v>
      </c>
      <c r="E99" s="31">
        <f>T59+T58</f>
        <v>24</v>
      </c>
    </row>
    <row r="100" spans="2:5" ht="14.25">
      <c r="B100" s="1" t="s">
        <v>167</v>
      </c>
      <c r="E100">
        <f>SUM(E95:E99)</f>
        <v>2059</v>
      </c>
    </row>
    <row r="101" ht="14.25">
      <c r="L101" s="32"/>
    </row>
    <row r="102" ht="14.25">
      <c r="E102">
        <f>X90-E100</f>
        <v>0</v>
      </c>
    </row>
    <row r="103" ht="14.25">
      <c r="E103" s="26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PageLayoutView="0" workbookViewId="0" topLeftCell="A4">
      <selection activeCell="G30" sqref="G30"/>
    </sheetView>
  </sheetViews>
  <sheetFormatPr defaultColWidth="8.796875" defaultRowHeight="14.25"/>
  <cols>
    <col min="1" max="1" width="4.69921875" style="0" customWidth="1"/>
    <col min="2" max="2" width="5.69921875" style="0" customWidth="1"/>
    <col min="3" max="3" width="8.8984375" style="0" customWidth="1"/>
    <col min="4" max="4" width="6.5" style="0" customWidth="1"/>
    <col min="5" max="5" width="29.69921875" style="0" customWidth="1"/>
    <col min="6" max="6" width="19.59765625" style="0" customWidth="1"/>
    <col min="7" max="7" width="18.5" style="0" customWidth="1"/>
    <col min="8" max="8" width="9.8984375" style="0" customWidth="1"/>
    <col min="9" max="9" width="18.8984375" style="0" customWidth="1"/>
    <col min="10" max="10" width="19.09765625" style="0" customWidth="1"/>
    <col min="11" max="11" width="8.69921875" style="0" customWidth="1"/>
    <col min="12" max="12" width="10.69921875" style="0" customWidth="1"/>
  </cols>
  <sheetData>
    <row r="1" ht="15">
      <c r="B1" s="4" t="s">
        <v>11</v>
      </c>
    </row>
    <row r="2" spans="2:12" ht="4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4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4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4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4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7" spans="5:9" ht="14.25">
      <c r="E27" t="s">
        <v>12</v>
      </c>
      <c r="I27" t="s">
        <v>13</v>
      </c>
    </row>
    <row r="30" spans="5:10" ht="14.25">
      <c r="E30" s="6" t="s">
        <v>15</v>
      </c>
      <c r="J30" s="5" t="s">
        <v>14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46">
      <selection activeCell="B74" sqref="B74"/>
    </sheetView>
  </sheetViews>
  <sheetFormatPr defaultColWidth="8.796875" defaultRowHeight="14.25"/>
  <cols>
    <col min="1" max="1" width="5" style="0" customWidth="1"/>
    <col min="2" max="2" width="38.69921875" style="0" customWidth="1"/>
  </cols>
  <sheetData>
    <row r="1" ht="14.25">
      <c r="B1" t="s">
        <v>141</v>
      </c>
    </row>
    <row r="2" spans="1:2" ht="14.25">
      <c r="A2">
        <v>1</v>
      </c>
      <c r="B2" s="9" t="s">
        <v>75</v>
      </c>
    </row>
    <row r="3" spans="1:2" ht="14.25">
      <c r="A3">
        <v>2</v>
      </c>
      <c r="B3" s="9" t="s">
        <v>76</v>
      </c>
    </row>
    <row r="4" spans="1:2" ht="14.25">
      <c r="A4">
        <v>3</v>
      </c>
      <c r="B4" s="9" t="s">
        <v>77</v>
      </c>
    </row>
    <row r="5" spans="1:2" ht="14.25">
      <c r="A5">
        <v>4</v>
      </c>
      <c r="B5" s="9" t="s">
        <v>150</v>
      </c>
    </row>
    <row r="6" spans="1:2" ht="14.25">
      <c r="A6">
        <v>5</v>
      </c>
      <c r="B6" s="9" t="s">
        <v>151</v>
      </c>
    </row>
    <row r="7" spans="1:2" ht="14.25">
      <c r="A7">
        <v>6</v>
      </c>
      <c r="B7" s="9" t="s">
        <v>152</v>
      </c>
    </row>
    <row r="8" spans="1:2" ht="14.25">
      <c r="A8">
        <v>7</v>
      </c>
      <c r="B8" s="9" t="s">
        <v>153</v>
      </c>
    </row>
    <row r="9" spans="1:2" ht="14.25">
      <c r="A9">
        <v>8</v>
      </c>
      <c r="B9" s="9" t="s">
        <v>78</v>
      </c>
    </row>
    <row r="10" spans="1:2" ht="14.25">
      <c r="A10">
        <v>9</v>
      </c>
      <c r="B10" s="9" t="s">
        <v>79</v>
      </c>
    </row>
    <row r="11" spans="1:2" ht="14.25">
      <c r="A11">
        <v>10</v>
      </c>
      <c r="B11" s="9" t="s">
        <v>80</v>
      </c>
    </row>
    <row r="12" spans="1:2" ht="14.25">
      <c r="A12">
        <v>11</v>
      </c>
      <c r="B12" s="9" t="s">
        <v>81</v>
      </c>
    </row>
    <row r="13" spans="1:2" ht="14.25">
      <c r="A13">
        <v>12</v>
      </c>
      <c r="B13" s="9" t="s">
        <v>82</v>
      </c>
    </row>
    <row r="14" spans="1:2" ht="14.25">
      <c r="A14">
        <v>13</v>
      </c>
      <c r="B14" s="9" t="s">
        <v>83</v>
      </c>
    </row>
    <row r="15" spans="1:2" ht="14.25">
      <c r="A15">
        <v>14</v>
      </c>
      <c r="B15" s="9" t="s">
        <v>84</v>
      </c>
    </row>
    <row r="16" spans="1:2" ht="14.25">
      <c r="A16">
        <v>15</v>
      </c>
      <c r="B16" s="9" t="s">
        <v>85</v>
      </c>
    </row>
    <row r="17" spans="1:2" ht="14.25">
      <c r="A17">
        <v>16</v>
      </c>
      <c r="B17" s="10" t="s">
        <v>86</v>
      </c>
    </row>
    <row r="18" spans="1:2" ht="14.25">
      <c r="A18">
        <v>17</v>
      </c>
      <c r="B18" s="10" t="s">
        <v>87</v>
      </c>
    </row>
    <row r="19" spans="1:2" ht="14.25">
      <c r="A19">
        <v>18</v>
      </c>
      <c r="B19" s="10" t="s">
        <v>88</v>
      </c>
    </row>
    <row r="20" spans="1:2" ht="14.25">
      <c r="A20">
        <v>19</v>
      </c>
      <c r="B20" s="10" t="s">
        <v>89</v>
      </c>
    </row>
    <row r="21" spans="1:2" ht="14.25">
      <c r="A21">
        <v>20</v>
      </c>
      <c r="B21" s="10" t="s">
        <v>90</v>
      </c>
    </row>
    <row r="22" spans="1:2" ht="14.25">
      <c r="A22">
        <v>21</v>
      </c>
      <c r="B22" s="10" t="s">
        <v>91</v>
      </c>
    </row>
    <row r="23" spans="1:2" ht="14.25">
      <c r="A23">
        <v>22</v>
      </c>
      <c r="B23" s="10" t="s">
        <v>92</v>
      </c>
    </row>
    <row r="24" spans="1:2" ht="14.25">
      <c r="A24">
        <v>23</v>
      </c>
      <c r="B24" s="10" t="s">
        <v>93</v>
      </c>
    </row>
    <row r="25" spans="1:2" ht="14.25">
      <c r="A25">
        <v>24</v>
      </c>
      <c r="B25" s="10" t="s">
        <v>94</v>
      </c>
    </row>
    <row r="26" spans="1:2" ht="14.25">
      <c r="A26">
        <v>25</v>
      </c>
      <c r="B26" s="10" t="s">
        <v>95</v>
      </c>
    </row>
    <row r="27" spans="1:2" ht="14.25">
      <c r="A27">
        <v>26</v>
      </c>
      <c r="B27" s="10" t="s">
        <v>96</v>
      </c>
    </row>
    <row r="28" spans="1:2" ht="14.25">
      <c r="A28">
        <v>27</v>
      </c>
      <c r="B28" s="10" t="s">
        <v>97</v>
      </c>
    </row>
    <row r="29" spans="1:2" ht="14.25">
      <c r="A29">
        <v>28</v>
      </c>
      <c r="B29" s="10" t="s">
        <v>98</v>
      </c>
    </row>
    <row r="30" spans="1:2" ht="14.25">
      <c r="A30">
        <v>29</v>
      </c>
      <c r="B30" s="10" t="s">
        <v>99</v>
      </c>
    </row>
    <row r="31" spans="1:2" ht="14.25">
      <c r="A31">
        <v>30</v>
      </c>
      <c r="B31" s="10" t="s">
        <v>100</v>
      </c>
    </row>
    <row r="32" spans="1:2" ht="14.25">
      <c r="A32">
        <v>31</v>
      </c>
      <c r="B32" s="10" t="s">
        <v>101</v>
      </c>
    </row>
    <row r="33" spans="1:2" ht="14.25">
      <c r="A33">
        <v>32</v>
      </c>
      <c r="B33" s="10" t="s">
        <v>102</v>
      </c>
    </row>
    <row r="34" spans="1:2" ht="14.25">
      <c r="A34">
        <v>33</v>
      </c>
      <c r="B34" s="10" t="s">
        <v>103</v>
      </c>
    </row>
    <row r="35" spans="1:2" ht="14.25">
      <c r="A35">
        <v>34</v>
      </c>
      <c r="B35" s="10" t="s">
        <v>104</v>
      </c>
    </row>
    <row r="36" spans="1:2" ht="14.25">
      <c r="A36">
        <v>35</v>
      </c>
      <c r="B36" s="10" t="s">
        <v>105</v>
      </c>
    </row>
    <row r="37" spans="1:2" ht="14.25">
      <c r="A37">
        <v>36</v>
      </c>
      <c r="B37" s="10" t="s">
        <v>106</v>
      </c>
    </row>
    <row r="38" spans="1:2" ht="14.25">
      <c r="A38">
        <v>37</v>
      </c>
      <c r="B38" s="10" t="s">
        <v>107</v>
      </c>
    </row>
    <row r="39" spans="1:2" ht="14.25">
      <c r="A39">
        <v>38</v>
      </c>
      <c r="B39" s="10" t="s">
        <v>108</v>
      </c>
    </row>
    <row r="40" spans="1:2" ht="14.25">
      <c r="A40">
        <v>39</v>
      </c>
      <c r="B40" s="10" t="s">
        <v>109</v>
      </c>
    </row>
    <row r="41" spans="1:2" ht="14.25">
      <c r="A41">
        <v>40</v>
      </c>
      <c r="B41" s="10" t="s">
        <v>110</v>
      </c>
    </row>
    <row r="42" spans="1:2" ht="14.25">
      <c r="A42">
        <v>41</v>
      </c>
      <c r="B42" s="10" t="s">
        <v>111</v>
      </c>
    </row>
    <row r="43" spans="1:2" ht="14.25">
      <c r="A43">
        <v>42</v>
      </c>
      <c r="B43" s="10" t="s">
        <v>112</v>
      </c>
    </row>
    <row r="44" spans="1:2" ht="14.25">
      <c r="A44">
        <v>43</v>
      </c>
      <c r="B44" s="10" t="s">
        <v>113</v>
      </c>
    </row>
    <row r="45" spans="1:2" ht="14.25">
      <c r="A45">
        <v>44</v>
      </c>
      <c r="B45" s="10" t="s">
        <v>114</v>
      </c>
    </row>
    <row r="46" spans="1:2" ht="14.25">
      <c r="A46">
        <v>45</v>
      </c>
      <c r="B46" s="10" t="s">
        <v>115</v>
      </c>
    </row>
    <row r="47" spans="1:2" ht="14.25">
      <c r="A47">
        <v>46</v>
      </c>
      <c r="B47" s="10" t="s">
        <v>116</v>
      </c>
    </row>
    <row r="48" spans="1:2" ht="14.25">
      <c r="A48">
        <v>47</v>
      </c>
      <c r="B48" s="10" t="s">
        <v>117</v>
      </c>
    </row>
    <row r="49" spans="1:2" ht="14.25">
      <c r="A49">
        <v>48</v>
      </c>
      <c r="B49" s="10" t="s">
        <v>118</v>
      </c>
    </row>
    <row r="50" spans="1:2" ht="14.25">
      <c r="A50">
        <v>49</v>
      </c>
      <c r="B50" s="10" t="s">
        <v>119</v>
      </c>
    </row>
    <row r="51" spans="1:2" ht="14.25">
      <c r="A51">
        <v>50</v>
      </c>
      <c r="B51" s="10" t="s">
        <v>120</v>
      </c>
    </row>
    <row r="52" spans="1:2" ht="14.25">
      <c r="A52">
        <v>51</v>
      </c>
      <c r="B52" s="10" t="s">
        <v>121</v>
      </c>
    </row>
    <row r="53" spans="1:2" ht="14.25">
      <c r="A53">
        <v>52</v>
      </c>
      <c r="B53" s="10" t="s">
        <v>122</v>
      </c>
    </row>
    <row r="54" spans="1:2" ht="14.25">
      <c r="A54">
        <v>53</v>
      </c>
      <c r="B54" s="10" t="s">
        <v>123</v>
      </c>
    </row>
    <row r="55" spans="1:2" ht="14.25">
      <c r="A55">
        <v>54</v>
      </c>
      <c r="B55" s="10" t="s">
        <v>124</v>
      </c>
    </row>
    <row r="56" spans="1:2" ht="14.25">
      <c r="A56">
        <v>55</v>
      </c>
      <c r="B56" s="14" t="s">
        <v>125</v>
      </c>
    </row>
    <row r="57" spans="1:2" ht="14.25">
      <c r="A57">
        <v>56</v>
      </c>
      <c r="B57" s="10" t="s">
        <v>126</v>
      </c>
    </row>
    <row r="58" spans="1:2" ht="14.25">
      <c r="A58">
        <v>57</v>
      </c>
      <c r="B58" s="10" t="s">
        <v>127</v>
      </c>
    </row>
    <row r="59" spans="1:2" ht="14.25">
      <c r="A59">
        <v>58</v>
      </c>
      <c r="B59" s="10" t="s">
        <v>176</v>
      </c>
    </row>
    <row r="60" spans="1:2" ht="14.25">
      <c r="A60">
        <v>59</v>
      </c>
      <c r="B60" s="10" t="s">
        <v>176</v>
      </c>
    </row>
    <row r="61" spans="1:2" ht="14.25">
      <c r="A61">
        <v>60</v>
      </c>
      <c r="B61" s="11" t="s">
        <v>128</v>
      </c>
    </row>
    <row r="62" spans="1:2" ht="14.25">
      <c r="A62">
        <v>61</v>
      </c>
      <c r="B62" s="11" t="s">
        <v>129</v>
      </c>
    </row>
    <row r="63" spans="1:2" ht="15">
      <c r="A63">
        <v>62</v>
      </c>
      <c r="B63" s="12" t="s">
        <v>130</v>
      </c>
    </row>
    <row r="64" spans="1:2" ht="15">
      <c r="A64">
        <v>63</v>
      </c>
      <c r="B64" s="12" t="s">
        <v>131</v>
      </c>
    </row>
    <row r="65" spans="1:2" ht="15">
      <c r="A65">
        <v>64</v>
      </c>
      <c r="B65" s="12" t="s">
        <v>132</v>
      </c>
    </row>
    <row r="66" spans="1:2" ht="14.25">
      <c r="A66">
        <v>65</v>
      </c>
      <c r="B66" s="13" t="s">
        <v>133</v>
      </c>
    </row>
    <row r="67" spans="1:2" ht="14.25">
      <c r="A67">
        <v>66</v>
      </c>
      <c r="B67" s="13" t="s">
        <v>134</v>
      </c>
    </row>
    <row r="68" spans="1:2" ht="14.25">
      <c r="A68">
        <v>67</v>
      </c>
      <c r="B68" s="13" t="s">
        <v>135</v>
      </c>
    </row>
    <row r="69" spans="1:2" ht="14.25">
      <c r="A69">
        <v>68</v>
      </c>
      <c r="B69" s="13" t="s">
        <v>136</v>
      </c>
    </row>
    <row r="70" spans="1:2" ht="14.25">
      <c r="A70">
        <v>69</v>
      </c>
      <c r="B70" s="13" t="s">
        <v>137</v>
      </c>
    </row>
    <row r="71" spans="1:2" ht="14.25">
      <c r="A71">
        <v>70</v>
      </c>
      <c r="B71" s="13" t="s">
        <v>138</v>
      </c>
    </row>
    <row r="72" spans="1:2" ht="14.25">
      <c r="A72">
        <v>71</v>
      </c>
      <c r="B72" s="13" t="s">
        <v>139</v>
      </c>
    </row>
    <row r="73" spans="1:2" ht="14.25">
      <c r="A73">
        <v>72</v>
      </c>
      <c r="B73" s="13" t="s">
        <v>140</v>
      </c>
    </row>
    <row r="74" spans="1:2" ht="14.25">
      <c r="A74">
        <v>73</v>
      </c>
      <c r="B74" s="13" t="s">
        <v>154</v>
      </c>
    </row>
    <row r="75" spans="1:2" ht="14.25">
      <c r="A75">
        <v>74</v>
      </c>
      <c r="B75" s="13" t="s">
        <v>155</v>
      </c>
    </row>
    <row r="76" spans="1:2" ht="14.25">
      <c r="A76">
        <v>75</v>
      </c>
      <c r="B76" s="13" t="s">
        <v>156</v>
      </c>
    </row>
    <row r="77" spans="1:2" ht="14.25">
      <c r="A77">
        <v>76</v>
      </c>
      <c r="B77" s="13" t="s">
        <v>157</v>
      </c>
    </row>
    <row r="78" spans="1:2" ht="14.25">
      <c r="A78">
        <v>77</v>
      </c>
      <c r="B78" s="13" t="s">
        <v>188</v>
      </c>
    </row>
    <row r="79" spans="1:2" ht="14.25">
      <c r="A79">
        <v>78</v>
      </c>
      <c r="B79" s="13" t="s">
        <v>166</v>
      </c>
    </row>
    <row r="80" spans="1:2" ht="14.25">
      <c r="A80">
        <v>79</v>
      </c>
      <c r="B80" s="13" t="s">
        <v>177</v>
      </c>
    </row>
    <row r="81" spans="1:2" ht="14.25">
      <c r="A81">
        <v>80</v>
      </c>
      <c r="B81" s="13" t="s">
        <v>184</v>
      </c>
    </row>
    <row r="82" spans="1:2" ht="14.25">
      <c r="A82">
        <v>81</v>
      </c>
      <c r="B82" s="13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 Buszac</cp:lastModifiedBy>
  <cp:lastPrinted>2017-02-22T13:03:06Z</cp:lastPrinted>
  <dcterms:created xsi:type="dcterms:W3CDTF">2016-02-22T11:27:15Z</dcterms:created>
  <dcterms:modified xsi:type="dcterms:W3CDTF">2020-03-19T08:01:37Z</dcterms:modified>
  <cp:category/>
  <cp:version/>
  <cp:contentType/>
  <cp:contentStatus/>
</cp:coreProperties>
</file>