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2"/>
  </bookViews>
  <sheets>
    <sheet name="Zalącznik tabelaryczny nr 4" sheetId="1" r:id="rId1"/>
    <sheet name="Załacznik tabelaryczy nr 5" sheetId="2" r:id="rId2"/>
    <sheet name="Załacznik tabelaryczny nr 6" sheetId="3" r:id="rId3"/>
  </sheets>
  <definedNames/>
  <calcPr fullCalcOnLoad="1"/>
</workbook>
</file>

<file path=xl/sharedStrings.xml><?xml version="1.0" encoding="utf-8"?>
<sst xmlns="http://schemas.openxmlformats.org/spreadsheetml/2006/main" count="1582" uniqueCount="647">
  <si>
    <t>Lp.</t>
  </si>
  <si>
    <t>Obmiar robót w  m2</t>
  </si>
  <si>
    <t>R A Z E M   :</t>
  </si>
  <si>
    <t>teren rekreacyjny Osiedla Ogrody</t>
  </si>
  <si>
    <t>teren rekreacyjno-wypoczynkowy przy ul. Frakowskiego</t>
  </si>
  <si>
    <t>dz. nr 154/1, 156/1  ob. 12</t>
  </si>
  <si>
    <t>gatunek i odmiana</t>
  </si>
  <si>
    <t>Aesculus parviflora</t>
  </si>
  <si>
    <t>mahonia</t>
  </si>
  <si>
    <t>tawuła</t>
  </si>
  <si>
    <t>berberys i jałowce</t>
  </si>
  <si>
    <t xml:space="preserve">Skwer 750-lecia </t>
  </si>
  <si>
    <t>dz. nr 211 ob.12</t>
  </si>
  <si>
    <t>berberysy</t>
  </si>
  <si>
    <t>Skwer Balladyny</t>
  </si>
  <si>
    <t>Skwer Miast Partnerskich</t>
  </si>
  <si>
    <t>dz. nr 810 ob.9</t>
  </si>
  <si>
    <t>dz. nr 240 ob.12</t>
  </si>
  <si>
    <t>dz. nr 198 ob.12</t>
  </si>
  <si>
    <t>dz. nr 48/29 ob. 12</t>
  </si>
  <si>
    <t>dz. nr 58/29 ob. 12</t>
  </si>
  <si>
    <t>dz. nr 125/15 ob. 13</t>
  </si>
  <si>
    <t>dz. nr 163/14 ob. 13</t>
  </si>
  <si>
    <t>dz. nr 21/42 ob. 13</t>
  </si>
  <si>
    <t>dz. nr 560 ob.17</t>
  </si>
  <si>
    <t>dz. nr 30/21 ob.19</t>
  </si>
  <si>
    <t>pigwowce</t>
  </si>
  <si>
    <t>różaneczniki</t>
  </si>
  <si>
    <t>irga błyszcząca</t>
  </si>
  <si>
    <t>skupiny różnych krzewów</t>
  </si>
  <si>
    <t>Skwer kom. Stanisława Mieszkowskiego</t>
  </si>
  <si>
    <t>dz. nr  4/8 ob.4</t>
  </si>
  <si>
    <t>WYKAZ KRZEWÓW DO BIEŻĄCEGO UTRZYMANIA</t>
  </si>
  <si>
    <t>UWAGI</t>
  </si>
  <si>
    <t>Lokalizacja</t>
  </si>
  <si>
    <t>Załącznik tabelaryczny nr 4 do SIWZ</t>
  </si>
  <si>
    <t>Plac Koncertów Porannych</t>
  </si>
  <si>
    <t>dz. nr 40/2, 40/3  ob.4</t>
  </si>
  <si>
    <t>Teren przy ul. Dworcowej 11</t>
  </si>
  <si>
    <t>Park im. Stefana Żeromskiego *</t>
  </si>
  <si>
    <t>dz. nr 5/8 ob.4</t>
  </si>
  <si>
    <t>Nr inw</t>
  </si>
  <si>
    <t>Gatunek</t>
  </si>
  <si>
    <t>Pow.</t>
  </si>
  <si>
    <t>jaśminowiec wonny</t>
  </si>
  <si>
    <t>Philadelphus coronarius</t>
  </si>
  <si>
    <t>forsycja zwisła</t>
  </si>
  <si>
    <t>Forsythia suspensa</t>
  </si>
  <si>
    <t>K4</t>
  </si>
  <si>
    <t>K5</t>
  </si>
  <si>
    <t>Cotoneaster lucidus</t>
  </si>
  <si>
    <t>żylistek szorstki</t>
  </si>
  <si>
    <t>Deutzia scabra</t>
  </si>
  <si>
    <t>tawuła japońska</t>
  </si>
  <si>
    <t>Spirea japonica</t>
  </si>
  <si>
    <t>K6</t>
  </si>
  <si>
    <t>K7</t>
  </si>
  <si>
    <t>irga</t>
  </si>
  <si>
    <t>Cotoneaster sp.</t>
  </si>
  <si>
    <t>K8</t>
  </si>
  <si>
    <t>róża</t>
  </si>
  <si>
    <t>Rosa sp.</t>
  </si>
  <si>
    <t>suchodrzew</t>
  </si>
  <si>
    <t>Lonicera sp.</t>
  </si>
  <si>
    <t>porzeczka alpejska</t>
  </si>
  <si>
    <t>Ribes alpinum</t>
  </si>
  <si>
    <t>Spirea sp.</t>
  </si>
  <si>
    <t>śnieguliczka biała</t>
  </si>
  <si>
    <t>Symphoricarpus albus</t>
  </si>
  <si>
    <t>lilak pospolity</t>
  </si>
  <si>
    <t>Syringa vulgaris</t>
  </si>
  <si>
    <t>bez czarny</t>
  </si>
  <si>
    <t>Sambucus nigra</t>
  </si>
  <si>
    <t>czeremcha pospolita</t>
  </si>
  <si>
    <t>Prunus padus</t>
  </si>
  <si>
    <t>Załącznik tabelaryczny nr 5 do SIWZ</t>
  </si>
  <si>
    <t xml:space="preserve">Park im. Stefana Żeromskiego </t>
  </si>
  <si>
    <t>razem:</t>
  </si>
  <si>
    <t>pigwowiec, irga, pięciornik, berberys</t>
  </si>
  <si>
    <t>dz. nr 4/211 ob.8 - pod brzozami</t>
  </si>
  <si>
    <t>teren GMK pomiędzy ul. Perłową  a Grzybowską</t>
  </si>
  <si>
    <t xml:space="preserve">zieleniec przy ul. Ratuszowej </t>
  </si>
  <si>
    <t>dz. nr 242/2 ob.12</t>
  </si>
  <si>
    <t>bukszpan wieczniezielony</t>
  </si>
  <si>
    <t>Buxus sempervirens</t>
  </si>
  <si>
    <t>różanecznik</t>
  </si>
  <si>
    <t>Rhododendron sp.</t>
  </si>
  <si>
    <t>tawuła van Houtte'a</t>
  </si>
  <si>
    <t>Spirea xvanhouttei</t>
  </si>
  <si>
    <t>ognik szkarłatny</t>
  </si>
  <si>
    <t>Pyracantha coccinea</t>
  </si>
  <si>
    <t>mahonia pospolita</t>
  </si>
  <si>
    <t>Mahonia aquifolium</t>
  </si>
  <si>
    <t>pięciornik krzewiasty</t>
  </si>
  <si>
    <t>Potentilla fruticosa</t>
  </si>
  <si>
    <t>krzewuszka cudowna</t>
  </si>
  <si>
    <t>Weigela florida</t>
  </si>
  <si>
    <t>irga pozioma</t>
  </si>
  <si>
    <t>Cotoneaster horizontalis</t>
  </si>
  <si>
    <t>jałowiec sabiński</t>
  </si>
  <si>
    <t>Juniperus sabina</t>
  </si>
  <si>
    <t>jałowiec Pfitzera</t>
  </si>
  <si>
    <t>Juniperus xmedia</t>
  </si>
  <si>
    <t>irga rozkrzewiona</t>
  </si>
  <si>
    <t>Cotoneaster divaricatus</t>
  </si>
  <si>
    <t>Spirea x vanhouttei</t>
  </si>
  <si>
    <t>dz. nr 340/2, 337, 338, 339 ob.12</t>
  </si>
  <si>
    <t>Skwer 750-lecia Kołobrzegu</t>
  </si>
  <si>
    <t>śliwa wiśniowa (ałycza)</t>
  </si>
  <si>
    <t>Prunus cerasifera</t>
  </si>
  <si>
    <t>pigwowiec japoński</t>
  </si>
  <si>
    <t>Chaenomeles japonica</t>
  </si>
  <si>
    <t>cis pospolity</t>
  </si>
  <si>
    <t>Taxus baccata</t>
  </si>
  <si>
    <t>jałowiec płożący</t>
  </si>
  <si>
    <t>Juniperus horizontalis</t>
  </si>
  <si>
    <t>jałowiec pospolity</t>
  </si>
  <si>
    <t>Juniperus communis</t>
  </si>
  <si>
    <t>żywotnik wschodni</t>
  </si>
  <si>
    <t>Thuja orientalis</t>
  </si>
  <si>
    <t>cyprysik groszkowy</t>
  </si>
  <si>
    <t>Chamaecyparis pisifera</t>
  </si>
  <si>
    <t>suchodrzew tatarski</t>
  </si>
  <si>
    <t>Lonicera tatarica</t>
  </si>
  <si>
    <t>laurowiśnia wschodnia</t>
  </si>
  <si>
    <t>Prunus laurocerasua</t>
  </si>
  <si>
    <t>Skwer Pionierów Kołobrzegu</t>
  </si>
  <si>
    <t>amorfa krzewiasta</t>
  </si>
  <si>
    <t>Amorpha fruticosa</t>
  </si>
  <si>
    <t>aktynidia ostrolistna</t>
  </si>
  <si>
    <t>Actinidia arguta</t>
  </si>
  <si>
    <t>trzmielina Fortune'a</t>
  </si>
  <si>
    <t>Euonymus fortunei</t>
  </si>
  <si>
    <t>dereń biały</t>
  </si>
  <si>
    <t>Cornus alba</t>
  </si>
  <si>
    <t>dereń biały odm. białobrzega</t>
  </si>
  <si>
    <t>Cornus alba 'Elegantissima'</t>
  </si>
  <si>
    <t>tawuła norweska</t>
  </si>
  <si>
    <t>Spirea 'Grefsheim'</t>
  </si>
  <si>
    <t>suchodrzew chiński</t>
  </si>
  <si>
    <t>Lonicera pileata</t>
  </si>
  <si>
    <t>lilak Meyera</t>
  </si>
  <si>
    <t>Syringa meyeri</t>
  </si>
  <si>
    <t>sosna górska, kosodrzewina</t>
  </si>
  <si>
    <t>Pinus mugo</t>
  </si>
  <si>
    <t>jałowiec łuskowaty odm. Meyera</t>
  </si>
  <si>
    <t>Juniperus squamata 'Meyeri'</t>
  </si>
  <si>
    <t>róża pomarszczona</t>
  </si>
  <si>
    <t>Rosa rugosa</t>
  </si>
  <si>
    <t>dereń świdwa</t>
  </si>
  <si>
    <t>Cornus sanguinea</t>
  </si>
  <si>
    <t>irga miseczkowata</t>
  </si>
  <si>
    <t>Cotoneaster hjelmqvistii</t>
  </si>
  <si>
    <t>berberys (rodzaj)</t>
  </si>
  <si>
    <t>Berberis sp.</t>
  </si>
  <si>
    <t xml:space="preserve"> dz. nr 135/2 ob.12</t>
  </si>
  <si>
    <t xml:space="preserve">Park 18-go Marca </t>
  </si>
  <si>
    <t>dz. nr 133 ob.12</t>
  </si>
  <si>
    <t>Park 18 Marca</t>
  </si>
  <si>
    <t>tawuła ożankolistna</t>
  </si>
  <si>
    <t>Spirea chamaedryfolia</t>
  </si>
  <si>
    <t>żylistek Lemoine'a</t>
  </si>
  <si>
    <t>Deutzia xlemoinei</t>
  </si>
  <si>
    <t>hortensja bukietowa</t>
  </si>
  <si>
    <t>Hydrangea paniculata</t>
  </si>
  <si>
    <t>złotokap pospolity</t>
  </si>
  <si>
    <t>Laburnum anagyroides</t>
  </si>
  <si>
    <t>pęcherznica kalinolistna</t>
  </si>
  <si>
    <t>Physocarpus opulifolius</t>
  </si>
  <si>
    <t>parczelina trójlistkowa</t>
  </si>
  <si>
    <t>Ptelea trifoliata</t>
  </si>
  <si>
    <t>kalina sztywnolistna odmiana</t>
  </si>
  <si>
    <t>Viburnum rhytidophylloides</t>
  </si>
  <si>
    <t>róża czerwonawa</t>
  </si>
  <si>
    <t>Rosa glauca</t>
  </si>
  <si>
    <t>ostrokrzew kolczasty</t>
  </si>
  <si>
    <t>Ilex aquifolium</t>
  </si>
  <si>
    <t>głóg szypułkowy</t>
  </si>
  <si>
    <t>Crataegus pedicellata</t>
  </si>
  <si>
    <t>berberys ottawski</t>
  </si>
  <si>
    <t>Berberis xottawensis</t>
  </si>
  <si>
    <t>Deutzia x lemoinei</t>
  </si>
  <si>
    <t>Plac płk Anatola Przybylskiego*</t>
  </si>
  <si>
    <t>K 1</t>
  </si>
  <si>
    <t>głóg jednoszyjkowy</t>
  </si>
  <si>
    <t>Crataegus monogyna</t>
  </si>
  <si>
    <t>K 4</t>
  </si>
  <si>
    <t>K 5</t>
  </si>
  <si>
    <t>głóg dwuszyjkowy</t>
  </si>
  <si>
    <t>Crataegus laevigata</t>
  </si>
  <si>
    <t>K 6</t>
  </si>
  <si>
    <t>róża dzika</t>
  </si>
  <si>
    <t>Rosa canina</t>
  </si>
  <si>
    <t>K 7</t>
  </si>
  <si>
    <t>K 8</t>
  </si>
  <si>
    <t>śliwa tarnina</t>
  </si>
  <si>
    <t>Prunus spinosa</t>
  </si>
  <si>
    <t>K 11</t>
  </si>
  <si>
    <t>K 12</t>
  </si>
  <si>
    <t>K 13</t>
  </si>
  <si>
    <t>K 14</t>
  </si>
  <si>
    <t>Rubus sp.</t>
  </si>
  <si>
    <t>K 18</t>
  </si>
  <si>
    <t>K 19</t>
  </si>
  <si>
    <t>berberys pospolity</t>
  </si>
  <si>
    <t>Berberis vulgaris</t>
  </si>
  <si>
    <t>K 20</t>
  </si>
  <si>
    <t>K 21</t>
  </si>
  <si>
    <t>K 23</t>
  </si>
  <si>
    <t>K 24</t>
  </si>
  <si>
    <t>K 25</t>
  </si>
  <si>
    <t>K 26</t>
  </si>
  <si>
    <t>K 27</t>
  </si>
  <si>
    <t>K 31</t>
  </si>
  <si>
    <t>K 37</t>
  </si>
  <si>
    <t>wiąz górski</t>
  </si>
  <si>
    <t>Ulmus glabra</t>
  </si>
  <si>
    <t>topola szara</t>
  </si>
  <si>
    <t>Populus xcanescens</t>
  </si>
  <si>
    <t>K 38</t>
  </si>
  <si>
    <t>K 39</t>
  </si>
  <si>
    <t>K 40</t>
  </si>
  <si>
    <t>K 43</t>
  </si>
  <si>
    <t>K 45</t>
  </si>
  <si>
    <t>K 46</t>
  </si>
  <si>
    <t>K 47</t>
  </si>
  <si>
    <t>K 48</t>
  </si>
  <si>
    <t>K 50</t>
  </si>
  <si>
    <t>K 51</t>
  </si>
  <si>
    <t>K 52</t>
  </si>
  <si>
    <t>K 53</t>
  </si>
  <si>
    <t>K 56</t>
  </si>
  <si>
    <t>K 57</t>
  </si>
  <si>
    <t>K 58</t>
  </si>
  <si>
    <t>K 59</t>
  </si>
  <si>
    <t>Park im. gen. Jana Henryka Dąbrowskiego</t>
  </si>
  <si>
    <t>dz. nr 207/26, dz. nr 206/9 ob. 13 ob. 13</t>
  </si>
  <si>
    <t xml:space="preserve">Ogródek Jordanowski przy ul. Unii Lubelskiej             </t>
  </si>
  <si>
    <t>dz. nr 97 ob.12</t>
  </si>
  <si>
    <t>teren przy ul. Drzymały 9-10</t>
  </si>
  <si>
    <t>jałowce</t>
  </si>
  <si>
    <t>teren GMK przy ul. Zwycięzców 12</t>
  </si>
  <si>
    <t>dz. nr 117/3 ob. 12</t>
  </si>
  <si>
    <t>berberysy, irga</t>
  </si>
  <si>
    <t>teren zieleni przy ul. Bogusława X</t>
  </si>
  <si>
    <t>dz. nr 209/7 ob. 13</t>
  </si>
  <si>
    <t>teren GMK przy ul. Jerzego, Grochowskiej 6a-6j, 8a-8d, Bogusława X</t>
  </si>
  <si>
    <t>dz. nr 120, 10/59, 10/60 ob.14</t>
  </si>
  <si>
    <t>dz. nr 155/9 ob.12</t>
  </si>
  <si>
    <t xml:space="preserve">Teren przy ul. Dworcowej vis a vis Poczty Głównej </t>
  </si>
  <si>
    <t xml:space="preserve">teren zieleni wzdłuż ul. Chodkiewicza </t>
  </si>
  <si>
    <t>dz. nr 10/41 ob.14</t>
  </si>
  <si>
    <t>dz. nr 167/43 ob. 12</t>
  </si>
  <si>
    <t>dz. nr 158/22 ob. 12</t>
  </si>
  <si>
    <t>teren GMK przy ul. Dworcowa 16</t>
  </si>
  <si>
    <t>dz. nr 290/8 ob.12</t>
  </si>
  <si>
    <t>teren zieleni przy skrzyżowaniu ul. Rzecznej i ul.E.Gierczak</t>
  </si>
  <si>
    <t>teren GMK pomiędzyul. Unii Lubelskiej 14-16, Strzelecka 2,3,4</t>
  </si>
  <si>
    <t>teren GMK przy ul. Jerzego, Grochowskiej</t>
  </si>
  <si>
    <t>dz. nr 160/9 ob. 13</t>
  </si>
  <si>
    <t>skupina różnych krzewów</t>
  </si>
  <si>
    <t>teren GMK przy ul. Zygmuntowskiej</t>
  </si>
  <si>
    <t>dz. nr 4/10 ob. 11</t>
  </si>
  <si>
    <t>dereń, berberysy, ognik, irgi</t>
  </si>
  <si>
    <t>cisy, hortensje, suchodzrew, ostrokrzew</t>
  </si>
  <si>
    <t>okrąglak z berberysami, irgą, żywotnikiem</t>
  </si>
  <si>
    <t xml:space="preserve">teren GMK pomiędzy ul. Okopową a ul. Unii Lubelskiej 43        </t>
  </si>
  <si>
    <t>śliwa płożąca, hortensje, barberysy</t>
  </si>
  <si>
    <t xml:space="preserve">Kącik Seniora przy ul. Zygmuntowskiej 3-14       </t>
  </si>
  <si>
    <t>dz. nr 15/1 ob. 11</t>
  </si>
  <si>
    <t>budleje</t>
  </si>
  <si>
    <t>teren rekreacyjno-wypoczynkowy przy ul. J.Chełmońskiego</t>
  </si>
  <si>
    <t>teren GMK pomiędzyul. Unii Lubelskiej 32, ul. Giełdową 1-4, Walki Młodych 27-30 a ul. Graniczną 2-4</t>
  </si>
  <si>
    <t>dz. nr 187/28 ob. 12</t>
  </si>
  <si>
    <t>dz. nr 192/9 ob. 12</t>
  </si>
  <si>
    <t>różanecznik, mahonia, kalina</t>
  </si>
  <si>
    <t>teren GMK przy ul. Dworcowa 18-20</t>
  </si>
  <si>
    <t>Park im. Bolesława Krzywoustego</t>
  </si>
  <si>
    <t>tawuły, trzmielina</t>
  </si>
  <si>
    <t>skupiny różnych krzewów w palisadach</t>
  </si>
  <si>
    <t xml:space="preserve">ZESTAWIENIE INWENTARYZACYJNE KRZEWÓW                                                 </t>
  </si>
  <si>
    <t xml:space="preserve">teren GMK przy ul. Towarowa 15 </t>
  </si>
  <si>
    <t>dz. nr 17/10 ob.4</t>
  </si>
  <si>
    <t>teren GMK pomiędzyul. Unii Lubelskiej 40, Walki Młodych 23-26  a ul. Giełdową 12</t>
  </si>
  <si>
    <t>śnieguliczka, pęcherznica, pigwowiec</t>
  </si>
  <si>
    <t>różaneczniki, jałowce, żywotniki, bukszpan</t>
  </si>
  <si>
    <t>tereny zieleni przy ul. Trzebiatowskiej</t>
  </si>
  <si>
    <t>dz. nr 319/5, 319/18 ob. 11</t>
  </si>
  <si>
    <t>azalie, hortensje</t>
  </si>
  <si>
    <t>tamaryszek drobnokwiatowy</t>
  </si>
  <si>
    <t xml:space="preserve">skwer położony pomiędzy ul. Towarową a ul. Obrońców Westerplatte </t>
  </si>
  <si>
    <t>dz. nr 38/1, 38/2 w obrębie 4</t>
  </si>
  <si>
    <t xml:space="preserve">pięciornik krzewiasty </t>
  </si>
  <si>
    <t>fotergilla większa</t>
  </si>
  <si>
    <t>teren przy ul. Waryńskiego 4</t>
  </si>
  <si>
    <t>berberysy, żywotniki, hortensje</t>
  </si>
  <si>
    <t>dznr 345/2, 43 ob. 12</t>
  </si>
  <si>
    <t>Skwer Pana Tadeusza</t>
  </si>
  <si>
    <t>berberys, pigwowiec, pięciornik, irga</t>
  </si>
  <si>
    <t>507-509</t>
  </si>
  <si>
    <t>Juniperus horizontalis ‘Wiltonii’, Forsythia intermedia ‘Maluch’</t>
  </si>
  <si>
    <t>531-536</t>
  </si>
  <si>
    <t>sosna limba</t>
  </si>
  <si>
    <t>544-547</t>
  </si>
  <si>
    <t>548-550</t>
  </si>
  <si>
    <t xml:space="preserve">Juniperus horizontalis </t>
  </si>
  <si>
    <t>556-558</t>
  </si>
  <si>
    <t>dz. nr 4/332 ob.8</t>
  </si>
  <si>
    <t xml:space="preserve">Skwer Pana Tadeusza </t>
  </si>
  <si>
    <t>Plac płk Anatola Przybylskiego</t>
  </si>
  <si>
    <t>suchodrzew zwyczajny</t>
  </si>
  <si>
    <t>Lonicera xylosteum</t>
  </si>
  <si>
    <t>forsycja pośrednia</t>
  </si>
  <si>
    <t>Forsythia intermedia</t>
  </si>
  <si>
    <t>suchodrzew skrytoowocowy</t>
  </si>
  <si>
    <t>Lonicera involunrata</t>
  </si>
  <si>
    <t>Juniperus virginiana</t>
  </si>
  <si>
    <t>jałowiec wirginijski</t>
  </si>
  <si>
    <t>jałowiec sabinski</t>
  </si>
  <si>
    <t>jałowiec chiński</t>
  </si>
  <si>
    <t>Juniperus chinensis</t>
  </si>
  <si>
    <t xml:space="preserve"> hortensje drzewiaste, migdałki</t>
  </si>
  <si>
    <t>berberys</t>
  </si>
  <si>
    <t>krzewuszka</t>
  </si>
  <si>
    <t>śnieguliczka</t>
  </si>
  <si>
    <t>lilaki pospolite</t>
  </si>
  <si>
    <t>kalina</t>
  </si>
  <si>
    <t xml:space="preserve">irga </t>
  </si>
  <si>
    <t>porzeczka</t>
  </si>
  <si>
    <t>załącznik graficzny nr 1</t>
  </si>
  <si>
    <t>załącznik graficzny nr 2</t>
  </si>
  <si>
    <t>załącznik graficzny nr 3</t>
  </si>
  <si>
    <t>załącznik graficzny nr 4</t>
  </si>
  <si>
    <t>załącznik graficzny nr 5</t>
  </si>
  <si>
    <t>jałowce (K8)</t>
  </si>
  <si>
    <t>cisy (K6)</t>
  </si>
  <si>
    <t>trzmieliny</t>
  </si>
  <si>
    <t>różaneczniki, jałowce</t>
  </si>
  <si>
    <t>budjeja</t>
  </si>
  <si>
    <t>trawy ozdobne</t>
  </si>
  <si>
    <t>tawuła van Houttea</t>
  </si>
  <si>
    <t>pęcherznica kalinolistna 'Luteus' (K1)</t>
  </si>
  <si>
    <t>pęcherznica kalinolistna 'Diabolo' (K2)</t>
  </si>
  <si>
    <t>berberys Thunberga ' Atropurpurea' (K3)</t>
  </si>
  <si>
    <t>jałowiec sabiński (K4)</t>
  </si>
  <si>
    <t>berberys Julianny (K9)</t>
  </si>
  <si>
    <t>pigwowiec japoński (K11)</t>
  </si>
  <si>
    <t>jałowce w gazonie (K12)</t>
  </si>
  <si>
    <t>laurowiśnia wschodnia, różanecznik</t>
  </si>
  <si>
    <t>Prunus laurocerasua, Rhododendron sp.</t>
  </si>
  <si>
    <t>magnoila  gwiaździsta</t>
  </si>
  <si>
    <t>Magnolia stellata</t>
  </si>
  <si>
    <t>K 17</t>
  </si>
  <si>
    <t>Skwer kmdr S. Mieszkowskiego</t>
  </si>
  <si>
    <t>K1</t>
  </si>
  <si>
    <t>K2</t>
  </si>
  <si>
    <t>trzmielina fortune'a</t>
  </si>
  <si>
    <t>berberys Thunberga</t>
  </si>
  <si>
    <t>K10</t>
  </si>
  <si>
    <t>tawuła szara lub nippońska</t>
  </si>
  <si>
    <t>K11</t>
  </si>
  <si>
    <t>pigwawiec japoński</t>
  </si>
  <si>
    <t>K12</t>
  </si>
  <si>
    <t>K13</t>
  </si>
  <si>
    <t>K15</t>
  </si>
  <si>
    <t>K16</t>
  </si>
  <si>
    <t>kalina japońska</t>
  </si>
  <si>
    <t>K17</t>
  </si>
  <si>
    <t>K19</t>
  </si>
  <si>
    <t>żywotnik zachodni</t>
  </si>
  <si>
    <t>K3</t>
  </si>
  <si>
    <t>teren przy ścieżce rowerowej od ul. Brzeskiej w stroną Sionożęt</t>
  </si>
  <si>
    <t>dz. nr 4/37 ob.8</t>
  </si>
  <si>
    <t>hortensja ogrodowa</t>
  </si>
  <si>
    <r>
      <t xml:space="preserve">pigwowiec </t>
    </r>
    <r>
      <rPr>
        <sz val="10"/>
        <rFont val="Arial CE"/>
        <family val="0"/>
      </rPr>
      <t>- krzew odmładzany w 2017r.</t>
    </r>
  </si>
  <si>
    <r>
      <t>śnieguliczka biała</t>
    </r>
    <r>
      <rPr>
        <sz val="10"/>
        <rFont val="Arial CE"/>
        <family val="0"/>
      </rPr>
      <t xml:space="preserve"> - krzew odmładzany w 2017r.</t>
    </r>
  </si>
  <si>
    <r>
      <t xml:space="preserve">Forsythia intermedia </t>
    </r>
    <r>
      <rPr>
        <sz val="10"/>
        <rFont val="Arial CE"/>
        <family val="0"/>
      </rPr>
      <t>- krzew odmładzany w 2017r.</t>
    </r>
  </si>
  <si>
    <t>oczar japoński</t>
  </si>
  <si>
    <t>jałowiec sabński</t>
  </si>
  <si>
    <t>K9</t>
  </si>
  <si>
    <t>K18</t>
  </si>
  <si>
    <t>irga pozioma K3</t>
  </si>
  <si>
    <t>irga rozkrzewiona K6</t>
  </si>
  <si>
    <t>jałowiec pospolity K6</t>
  </si>
  <si>
    <t>trzmielina Hamiltona K8</t>
  </si>
  <si>
    <t>karagana (K2, K5)</t>
  </si>
  <si>
    <t>berberys + irga (K9)</t>
  </si>
  <si>
    <t>K1 suchodrzew</t>
  </si>
  <si>
    <t>K2 pigwowce</t>
  </si>
  <si>
    <t>K3 dereń biały</t>
  </si>
  <si>
    <t>K4 tawuła japonska</t>
  </si>
  <si>
    <t>K7 tawuła japońska</t>
  </si>
  <si>
    <t>K5 hortensja ogrodowa</t>
  </si>
  <si>
    <t>K9 berberys Thunberga + K10 dereń biały + K11 tawuła szara + K12 i K13 Pęcherznica</t>
  </si>
  <si>
    <t>K14 irga pozioma</t>
  </si>
  <si>
    <t xml:space="preserve">jałowiec pospolity (K6) </t>
  </si>
  <si>
    <t>Załącznik tabelaryczny nr 6 do SIWZ</t>
  </si>
  <si>
    <t>WYKAZ KRZEWÓW DO CIĘCIA</t>
  </si>
  <si>
    <t>V</t>
  </si>
  <si>
    <t>VI</t>
  </si>
  <si>
    <t>VII</t>
  </si>
  <si>
    <t>VIII</t>
  </si>
  <si>
    <t>teren przy ul. Jedności Narodowej 58a</t>
  </si>
  <si>
    <t>dz. nr  340/10 ob.2</t>
  </si>
  <si>
    <t>jaśminowce</t>
  </si>
  <si>
    <t>cisy</t>
  </si>
  <si>
    <t>forsycje</t>
  </si>
  <si>
    <t>Park im. Stefana Żeromskiego sektor VII</t>
  </si>
  <si>
    <t>forsycja</t>
  </si>
  <si>
    <t>irga, pięciornik, ognik</t>
  </si>
  <si>
    <t xml:space="preserve">berberys </t>
  </si>
  <si>
    <t>tereny zieleni przy ul. Nowogródzka 7</t>
  </si>
  <si>
    <t>pigwowiec</t>
  </si>
  <si>
    <t>trzmielina Hamiltona</t>
  </si>
  <si>
    <t>berberys pospolity 'Atropurpurea' i irga pozioma</t>
  </si>
  <si>
    <t>irga rozskrzewiona</t>
  </si>
  <si>
    <t>caragana syberyjska 'Pendula'</t>
  </si>
  <si>
    <t>dereń</t>
  </si>
  <si>
    <t xml:space="preserve"> berberysy</t>
  </si>
  <si>
    <t>ognik</t>
  </si>
  <si>
    <t>irgi</t>
  </si>
  <si>
    <t>teren GMK przy ul. Zygmuntowskiej 14</t>
  </si>
  <si>
    <t>dz. nr 12/9 ob. 11</t>
  </si>
  <si>
    <t>bukszpan</t>
  </si>
  <si>
    <t>tereny zieleni przy ul. Trzebiatowskiej 48</t>
  </si>
  <si>
    <t>dz. nr 283/15 ob.11</t>
  </si>
  <si>
    <t>róże</t>
  </si>
  <si>
    <t>dz. nr 276/1 ob. 11</t>
  </si>
  <si>
    <t>żylistek</t>
  </si>
  <si>
    <t xml:space="preserve"> hortensje bukietowe</t>
  </si>
  <si>
    <t>teren zieleni przy dworcu PKS</t>
  </si>
  <si>
    <t>dz. nr 21/2 ob. 12</t>
  </si>
  <si>
    <t>dz. nr 9 ob. 12</t>
  </si>
  <si>
    <t xml:space="preserve">porzeczka </t>
  </si>
  <si>
    <t>jaśminowiec/żylistek</t>
  </si>
  <si>
    <t xml:space="preserve"> hortensje drzewiaste</t>
  </si>
  <si>
    <t xml:space="preserve"> migdałki</t>
  </si>
  <si>
    <t>jaśminowiec</t>
  </si>
  <si>
    <t>teren zieleni przy ul. Pistowskiej 1-4 i ul. Jagiellońskiej</t>
  </si>
  <si>
    <t>dz. nr 33/4 ob. 12</t>
  </si>
  <si>
    <t xml:space="preserve">teren rekreacyjno-wypoczynkowy przy ul. Budowlanej </t>
  </si>
  <si>
    <t>dz. nr 251/13 ob.12</t>
  </si>
  <si>
    <t>trzmielina</t>
  </si>
  <si>
    <t>żywlistek</t>
  </si>
  <si>
    <t>kłokoczka</t>
  </si>
  <si>
    <t xml:space="preserve"> berberys</t>
  </si>
  <si>
    <t>kalina sztywnolistna</t>
  </si>
  <si>
    <t>ostrokrzew</t>
  </si>
  <si>
    <t>Skwer przy skrzyżowaniu ul. E. Łopuskiego, Armii Krajowej  i ul. Dubois</t>
  </si>
  <si>
    <t>lilaki pospolite i Meyera</t>
  </si>
  <si>
    <t>budleja</t>
  </si>
  <si>
    <t>teren podwórza przy ul. Jagiellońskiej 17-21</t>
  </si>
  <si>
    <t>caragana                          (tuż po kwitnieniu)</t>
  </si>
  <si>
    <t xml:space="preserve">teren podwórza przy ul. Źródłanej 1 </t>
  </si>
  <si>
    <t>dz. nr 128/8 ob. 12</t>
  </si>
  <si>
    <t>tawułki japońskie</t>
  </si>
  <si>
    <t>ligustr</t>
  </si>
  <si>
    <t>teren GMK przy ul. Dworcowa 18-24</t>
  </si>
  <si>
    <t>teren GMK przy ul. Waryńskiego 4</t>
  </si>
  <si>
    <t>tawuła japonska</t>
  </si>
  <si>
    <t>teren osiedlowy przy ul. E.Łopuskiego 7-11</t>
  </si>
  <si>
    <t>dz. nr 173/30 ob. 12</t>
  </si>
  <si>
    <t>alycza</t>
  </si>
  <si>
    <t>śnieguliczka, pęcherznica</t>
  </si>
  <si>
    <t>pigwowiec, śnieguliczka</t>
  </si>
  <si>
    <t xml:space="preserve">teren osiedla przy Alei Wojska Polskiego </t>
  </si>
  <si>
    <t>dz. nr 141/50 ob. 12</t>
  </si>
  <si>
    <t xml:space="preserve">teren zieleni połozony wzdłuż ul. Kamiennej </t>
  </si>
  <si>
    <t>dz. nr 188/6, 188/9,  169/9, 394 ob. 13</t>
  </si>
  <si>
    <t xml:space="preserve">dz. nr 207/26,        dz. nr 206/9 ob. 13 </t>
  </si>
  <si>
    <t>złotokap</t>
  </si>
  <si>
    <t>ognik i inne</t>
  </si>
  <si>
    <t>suchodrzew chinski</t>
  </si>
  <si>
    <t>róza</t>
  </si>
  <si>
    <t>teren GMK przy ul. Grochowskiej 8</t>
  </si>
  <si>
    <t>dz. nr 164 ob. 13</t>
  </si>
  <si>
    <t>teren podwórza przy ul. Kaliskiej 7-13</t>
  </si>
  <si>
    <t>dz. nr 137/5 ob. 13</t>
  </si>
  <si>
    <t>suchodrzew + bez czarny</t>
  </si>
  <si>
    <t>Park im. 3 Dyw. Piechoty</t>
  </si>
  <si>
    <t>dz. nr 253/6 ob. 13</t>
  </si>
  <si>
    <t>śliwa płożąca</t>
  </si>
  <si>
    <t>barberysy</t>
  </si>
  <si>
    <t>hortensja drzewiasta</t>
  </si>
  <si>
    <t>pęcherznica kalinolistna 'Luteus' K1</t>
  </si>
  <si>
    <t>pęcherznica kalinolistna 'Diabolo' K2</t>
  </si>
  <si>
    <t>berberys Thunberga K3</t>
  </si>
  <si>
    <t>berberys Julianny K9</t>
  </si>
  <si>
    <t>pęcherznica kalinolistna K12, K13</t>
  </si>
  <si>
    <t>barberysy K9</t>
  </si>
  <si>
    <t>irga pozioma K14</t>
  </si>
  <si>
    <t>dz. nr 8/24 ob.14</t>
  </si>
  <si>
    <t>tawuły</t>
  </si>
  <si>
    <r>
      <t>Ogółem m</t>
    </r>
    <r>
      <rPr>
        <b/>
        <vertAlign val="superscript"/>
        <sz val="16"/>
        <rFont val="Arial CE"/>
        <family val="0"/>
      </rPr>
      <t>2</t>
    </r>
    <r>
      <rPr>
        <b/>
        <sz val="16"/>
        <rFont val="Arial CE"/>
        <family val="0"/>
      </rPr>
      <t xml:space="preserve">: </t>
    </r>
  </si>
  <si>
    <t>Teren przy ul. Dworcowej 21-27</t>
  </si>
  <si>
    <t>dz. nr 163/18 ob. 13</t>
  </si>
  <si>
    <t xml:space="preserve">azalia japońska </t>
  </si>
  <si>
    <t>magnolia pośrednia</t>
  </si>
  <si>
    <t>Magnolia ×soulangeana</t>
  </si>
  <si>
    <t>47-58</t>
  </si>
  <si>
    <t>teren zieleni osiedlowej pomiedzy blkami przy ul. Zółkiewskiego 2 oraz ul. Jana Chodkiewicza 12 i 14</t>
  </si>
  <si>
    <t xml:space="preserve">lilaki pospolite </t>
  </si>
  <si>
    <t xml:space="preserve">piwonia drzewiasta Paeonia suffruticosa
</t>
  </si>
  <si>
    <t xml:space="preserve">różaneczniki z grupy wielkokwiatowych </t>
  </si>
  <si>
    <t xml:space="preserve">różaneczniki z grupy azalii wielkokwiatowych </t>
  </si>
  <si>
    <t xml:space="preserve">                    </t>
  </si>
  <si>
    <t>Park im. 3 Dywizji Piechoty</t>
  </si>
  <si>
    <t>załącznik graficzny nr 6</t>
  </si>
  <si>
    <t>załącznik graficzny nr 7</t>
  </si>
  <si>
    <t>teren rekreacyjno-wypoczynkowy przy ul. Rzemieślniczej</t>
  </si>
  <si>
    <t>dereń jadalny K1</t>
  </si>
  <si>
    <t>dz. nr 88 ob.19</t>
  </si>
  <si>
    <t>różaneczniki (K1, K3, K4 + przy wejściu)</t>
  </si>
  <si>
    <t>załącznik graficzny nr 8</t>
  </si>
  <si>
    <t>berberys Thunberga 'Atropurpurea Nana'</t>
  </si>
  <si>
    <t>jałowiec pospolity 'Green Carpet'</t>
  </si>
  <si>
    <t>oczar omszony</t>
  </si>
  <si>
    <t>załącznik graficzny nr 10</t>
  </si>
  <si>
    <t>załącznik graficzny nr 9</t>
  </si>
  <si>
    <t>dz. nr  215 ob.2</t>
  </si>
  <si>
    <t>róża pomarszczona K1</t>
  </si>
  <si>
    <t>śnieguliczka biała K2, K3</t>
  </si>
  <si>
    <t>berberysy K4</t>
  </si>
  <si>
    <t>załącznik graficzny nr 12</t>
  </si>
  <si>
    <t>Plac Trzech Pokoleń</t>
  </si>
  <si>
    <t>dz. nr 815/33 ob.9</t>
  </si>
  <si>
    <t>tawuła japońska K2</t>
  </si>
  <si>
    <t>jałowiec sabiński K3</t>
  </si>
  <si>
    <t xml:space="preserve">ligustr pospolity </t>
  </si>
  <si>
    <t>ligustr pospolity K6</t>
  </si>
  <si>
    <t>dereń biały K7, K9</t>
  </si>
  <si>
    <t>jałowiec pospolity K5</t>
  </si>
  <si>
    <t>lilak pospolity K10</t>
  </si>
  <si>
    <t>załącznik graficzny nr 13</t>
  </si>
  <si>
    <t xml:space="preserve">teren przy zbiegu ulic Unii Lubelskiej, Jagiellońskiej, Okopowej i Kolejowej </t>
  </si>
  <si>
    <t>plac zabaw przy ul. Wąskiej wraz z parkingiem</t>
  </si>
  <si>
    <t>dz. nr 253/27 ob.12</t>
  </si>
  <si>
    <t>plac zabaw przy           ul. Wąskiej wraz z parkingiem</t>
  </si>
  <si>
    <t>tawuła van Houtte'a K1</t>
  </si>
  <si>
    <t>kalina japońska K2</t>
  </si>
  <si>
    <t>jaśminowiec wonny K3</t>
  </si>
  <si>
    <t>laurowiśnia wschodnia (K5)</t>
  </si>
  <si>
    <t>mikrobiota syberyjska K6</t>
  </si>
  <si>
    <t>załącznik graficzny nr 14</t>
  </si>
  <si>
    <t>załącznik graficzny nr 15</t>
  </si>
  <si>
    <t xml:space="preserve"> pięciornik krzewiasty (K3)</t>
  </si>
  <si>
    <t>śnieguliczka Doorenbosa (K6)</t>
  </si>
  <si>
    <t>irga położona (K7)</t>
  </si>
  <si>
    <t>laurowiśnia wschodnia (K8)</t>
  </si>
  <si>
    <t>dz. nr 154/1  ob. 12</t>
  </si>
  <si>
    <t>tawuła van Houtte'a (K10)</t>
  </si>
  <si>
    <t>jaśminowiec wonny (K11)</t>
  </si>
  <si>
    <t>tawuła japońska (K13)</t>
  </si>
  <si>
    <t>mikrobiota syberyjska (K14)</t>
  </si>
  <si>
    <t>rózaneczniki wielkokwiatowe (K16)</t>
  </si>
  <si>
    <t>berberys pospolity (K15)</t>
  </si>
  <si>
    <t>berberys Thunberga ' Bonanza Gold' (K17)</t>
  </si>
  <si>
    <t>hortensja piłkowana 'Intermedia' (K18)</t>
  </si>
  <si>
    <t>cis pośredni 'Hicksii'</t>
  </si>
  <si>
    <t>załącznik graficzny nr 16</t>
  </si>
  <si>
    <t>forsycja pośrednia (K2)</t>
  </si>
  <si>
    <t>berberysy pospolity (K3)</t>
  </si>
  <si>
    <t>teren zieleni wzdłuż ul. Chodkiewicza 1</t>
  </si>
  <si>
    <t>dz. nr 10/41, 10/42 ob.14</t>
  </si>
  <si>
    <t>róza pomarszczona K6</t>
  </si>
  <si>
    <t>teren zieleni przy ul. Grochowskiej 6a-6j, 8a-8d, Bogusława X</t>
  </si>
  <si>
    <t>teren zieleni przy ul. Jerzego, Grochowskiej</t>
  </si>
  <si>
    <t>teren zieleni przy Alei Jana Pawła II 15-16</t>
  </si>
  <si>
    <t xml:space="preserve">teren zieleni pomiędzy ul. Okopową a ul. Unii Lubelskiej 43        </t>
  </si>
  <si>
    <t xml:space="preserve">"Kącik Seniora" przy ul. Zygmuntowskiej 3-14       </t>
  </si>
  <si>
    <t>dz. nr 10/72 ob.14</t>
  </si>
  <si>
    <t>lilak pospolity K2</t>
  </si>
  <si>
    <t>teren zieleni wzdłuż ul. Bema 3 załącznik graficzny nr 18</t>
  </si>
  <si>
    <t>śliwa wiśniowa</t>
  </si>
  <si>
    <t>załącznik graficzny nr 19</t>
  </si>
  <si>
    <t>ligustr okrągłolistny 'Aureum' (K10)</t>
  </si>
  <si>
    <t>Skwer przy skrzyżowaniu ul. E. Łopuskiego, Armii Krajowej i ul. Dubois</t>
  </si>
  <si>
    <t>róża (K4)</t>
  </si>
  <si>
    <t>ligustr pospolity (K6)</t>
  </si>
  <si>
    <t>ligustr pospolity</t>
  </si>
  <si>
    <t>forsycja (K10)</t>
  </si>
  <si>
    <t xml:space="preserve"> </t>
  </si>
  <si>
    <t>teren zieleni przy ul. Żródlanaej i Jagiellońskiej</t>
  </si>
  <si>
    <t>oliwnik (K4)</t>
  </si>
  <si>
    <t>żylistek (K4)</t>
  </si>
  <si>
    <t xml:space="preserve">K11 tawuła szara </t>
  </si>
  <si>
    <t>ligustr pospolity (K1)</t>
  </si>
  <si>
    <t>forsycje (K4, K5)</t>
  </si>
  <si>
    <t>dereń biały (K6)</t>
  </si>
  <si>
    <t>teren zieleni przy parkingu przy ul. A. Fredry</t>
  </si>
  <si>
    <t>dz. nr 89/1 ob.4</t>
  </si>
  <si>
    <t>teren zieleni przy ul. Młyńska 12</t>
  </si>
  <si>
    <t>dz. nr 329/12 ob. 11</t>
  </si>
  <si>
    <t>ognik (K10)</t>
  </si>
  <si>
    <t>mahonia (K10)</t>
  </si>
  <si>
    <t>pieciornik krzewiasty (K10)</t>
  </si>
  <si>
    <t>irga pozioma (K17)+ rozkrzewiona (K24)</t>
  </si>
  <si>
    <t>suchodrzew tatarski (K12)</t>
  </si>
  <si>
    <t>tawuła japońska (K10)</t>
  </si>
  <si>
    <t>irga błyszcząca, bez czarny (K6, K7, K11)</t>
  </si>
  <si>
    <t>pigwowce (K8)</t>
  </si>
  <si>
    <t>cisy (K9)</t>
  </si>
  <si>
    <t>żywotnik (K9)</t>
  </si>
  <si>
    <t>suchodrzew                       (K40, K26, K17)</t>
  </si>
  <si>
    <t>cisy (K12)</t>
  </si>
  <si>
    <t>trzmielina (K12)</t>
  </si>
  <si>
    <t>irga + pigwoce                (K9, K10, K11, K27, K28, K43, K44)</t>
  </si>
  <si>
    <t>dereń (K14)</t>
  </si>
  <si>
    <t>hortencja drzewiaste (K18)</t>
  </si>
  <si>
    <t>cisy w formie krzewiastej (K4, K18, K24, K49, K52, K67, K75, K76)</t>
  </si>
  <si>
    <t>tawuła ożankowa i japonska (K19, K27, K28, K29, K32)</t>
  </si>
  <si>
    <t>suchodrzew tatarski      (K3, K24, K30, K59)</t>
  </si>
  <si>
    <t>śnieguliczka             (K31, K53, K70, K73)</t>
  </si>
  <si>
    <t>irga błyszcząca           (K9, K42, K43, K44, K45)</t>
  </si>
  <si>
    <t>pęcherznice i irga (K33)</t>
  </si>
  <si>
    <t>dereń biały (K40)</t>
  </si>
  <si>
    <t>krzewuszka (K42)</t>
  </si>
  <si>
    <t>lilak pospolity              (K31, K33, K36)</t>
  </si>
  <si>
    <t>tawuła norweska           (K18, K19, K20, K21, K22, K23, K24, K26, K41)</t>
  </si>
  <si>
    <t>róża pomarszczona (K37)</t>
  </si>
  <si>
    <t>jaśminowce (K16)</t>
  </si>
  <si>
    <t>tereny zieleni przy ul. J.Narodowej i ul. E.Łopuskiego</t>
  </si>
  <si>
    <t>dz. nr 225/11 ob. 11</t>
  </si>
  <si>
    <t>tereny zieleni przy ul. Ostrobramskiej</t>
  </si>
  <si>
    <t>dz. nr 4/376 ob.8</t>
  </si>
  <si>
    <t>oliwnik (K16)</t>
  </si>
  <si>
    <t>lilaki pospolite (K8, K15)</t>
  </si>
  <si>
    <r>
      <t xml:space="preserve">forsycja </t>
    </r>
    <r>
      <rPr>
        <b/>
        <i/>
        <sz val="10"/>
        <rFont val="Arial"/>
        <family val="2"/>
      </rPr>
      <t xml:space="preserve">Forsythia 'Maluch' </t>
    </r>
  </si>
  <si>
    <r>
      <t xml:space="preserve">pięciornik krzewiasty </t>
    </r>
    <r>
      <rPr>
        <b/>
        <i/>
        <sz val="10"/>
        <rFont val="Arial"/>
        <family val="2"/>
      </rPr>
      <t>Potentilla fruticosa</t>
    </r>
    <r>
      <rPr>
        <sz val="10"/>
        <rFont val="Arial"/>
        <family val="2"/>
      </rPr>
      <t xml:space="preserve"> </t>
    </r>
  </si>
  <si>
    <r>
      <t xml:space="preserve">tamaryszek drobnokwiatowy </t>
    </r>
    <r>
      <rPr>
        <b/>
        <i/>
        <sz val="10"/>
        <rFont val="Arial"/>
        <family val="2"/>
      </rPr>
      <t>Tamarix parviflora</t>
    </r>
    <r>
      <rPr>
        <sz val="10"/>
        <rFont val="Arial"/>
        <family val="2"/>
      </rPr>
      <t xml:space="preserve"> </t>
    </r>
  </si>
  <si>
    <t>nowe nasadzenia</t>
  </si>
  <si>
    <r>
      <rPr>
        <sz val="10"/>
        <rFont val="Arial CE"/>
        <family val="2"/>
      </rPr>
      <t xml:space="preserve">tawuła japońska </t>
    </r>
    <r>
      <rPr>
        <b/>
        <i/>
        <sz val="10"/>
        <rFont val="Arial CE"/>
        <family val="0"/>
      </rPr>
      <t xml:space="preserve">Spiraea japonica ‘Goldflame’ </t>
    </r>
  </si>
  <si>
    <r>
      <t xml:space="preserve">forsycja                  </t>
    </r>
    <r>
      <rPr>
        <b/>
        <i/>
        <sz val="10"/>
        <rFont val="Arial"/>
        <family val="2"/>
      </rPr>
      <t xml:space="preserve">Forsythia 'Maluch' </t>
    </r>
  </si>
  <si>
    <t>śnieguliczka                      (K15, K38, K39)</t>
  </si>
  <si>
    <r>
      <t xml:space="preserve">hortensja bukietowa </t>
    </r>
    <r>
      <rPr>
        <b/>
        <i/>
        <sz val="10"/>
        <rFont val="Arial CE"/>
        <family val="2"/>
      </rPr>
      <t>Hydrangea paniculata 'Grandiflora'</t>
    </r>
  </si>
  <si>
    <r>
      <t xml:space="preserve">teren zieleni przy           ul. Kasztanowej                      i ul. Wiosennej             </t>
    </r>
    <r>
      <rPr>
        <sz val="8"/>
        <rFont val="Arial CE"/>
        <family val="0"/>
      </rPr>
      <t xml:space="preserve"> (załącznik graficzny nr 11)</t>
    </r>
  </si>
  <si>
    <t>teren przy ul. Jana Pawała II 15-16</t>
  </si>
  <si>
    <r>
      <t xml:space="preserve">pięciornik krzewiasty </t>
    </r>
    <r>
      <rPr>
        <b/>
        <i/>
        <sz val="12"/>
        <rFont val="Arial"/>
        <family val="2"/>
      </rPr>
      <t>Potentilla fruticosa</t>
    </r>
    <r>
      <rPr>
        <sz val="12"/>
        <rFont val="Arial"/>
        <family val="2"/>
      </rPr>
      <t xml:space="preserve"> </t>
    </r>
  </si>
  <si>
    <r>
      <t xml:space="preserve">forsycja </t>
    </r>
    <r>
      <rPr>
        <b/>
        <i/>
        <sz val="12"/>
        <rFont val="Arial"/>
        <family val="2"/>
      </rPr>
      <t xml:space="preserve">Forsythia 'Maluch' </t>
    </r>
  </si>
  <si>
    <r>
      <t xml:space="preserve">tamaryszek drobnokwiaty </t>
    </r>
    <r>
      <rPr>
        <b/>
        <i/>
        <sz val="12"/>
        <rFont val="Arial CE"/>
        <family val="0"/>
      </rPr>
      <t>Tamarix parviflora</t>
    </r>
    <r>
      <rPr>
        <sz val="12"/>
        <rFont val="Arial CE"/>
        <family val="2"/>
      </rPr>
      <t xml:space="preserve"> i tawuła japońska </t>
    </r>
    <r>
      <rPr>
        <b/>
        <i/>
        <sz val="12"/>
        <rFont val="Arial CE"/>
        <family val="0"/>
      </rPr>
      <t xml:space="preserve">Spiraea japonica ‘Goldflame’ </t>
    </r>
  </si>
  <si>
    <r>
      <t xml:space="preserve">tamaryszek drobnokwiatowy </t>
    </r>
    <r>
      <rPr>
        <b/>
        <i/>
        <sz val="12"/>
        <rFont val="Arial"/>
        <family val="2"/>
      </rPr>
      <t>Tamarix parviflora</t>
    </r>
    <r>
      <rPr>
        <sz val="12"/>
        <rFont val="Arial"/>
        <family val="2"/>
      </rPr>
      <t xml:space="preserve"> </t>
    </r>
  </si>
  <si>
    <r>
      <t xml:space="preserve">tawuła japońska </t>
    </r>
    <r>
      <rPr>
        <b/>
        <i/>
        <sz val="12"/>
        <rFont val="Arial CE"/>
        <family val="0"/>
      </rPr>
      <t xml:space="preserve">Spiraea japonica ‘Goldflame’ </t>
    </r>
  </si>
  <si>
    <r>
      <t xml:space="preserve">sosna kosodrzewina </t>
    </r>
    <r>
      <rPr>
        <b/>
        <i/>
        <sz val="12"/>
        <rFont val="Arial"/>
        <family val="2"/>
      </rPr>
      <t>Pinus mugo subsp. mugo</t>
    </r>
  </si>
  <si>
    <r>
      <t xml:space="preserve">hortensja bukietowa </t>
    </r>
    <r>
      <rPr>
        <b/>
        <i/>
        <sz val="12"/>
        <rFont val="Arial CE"/>
        <family val="0"/>
      </rPr>
      <t>Hydrangea paniculata 'Grandiflora'</t>
    </r>
  </si>
  <si>
    <r>
      <t xml:space="preserve">jałowiec płożący </t>
    </r>
    <r>
      <rPr>
        <b/>
        <i/>
        <sz val="12"/>
        <rFont val="Arial CE"/>
        <family val="0"/>
      </rPr>
      <t xml:space="preserve">Juniperus horizontalis 'Glauca' </t>
    </r>
  </si>
  <si>
    <r>
      <t>cis pospolity T</t>
    </r>
    <r>
      <rPr>
        <b/>
        <i/>
        <sz val="12"/>
        <rFont val="Arial CE"/>
        <family val="0"/>
      </rPr>
      <t xml:space="preserve">axus baccata 'Erecta'  </t>
    </r>
  </si>
  <si>
    <r>
      <t xml:space="preserve">pięciornik krzewiasty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</si>
</sst>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#,##0.0"/>
    <numFmt numFmtId="173" formatCode="#,##0.000"/>
  </numFmts>
  <fonts count="8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name val="Arial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16"/>
      <name val="Arial CE"/>
      <family val="0"/>
    </font>
    <font>
      <sz val="11"/>
      <name val="Arial CE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i/>
      <sz val="10"/>
      <name val="Arial CE"/>
      <family val="0"/>
    </font>
    <font>
      <b/>
      <vertAlign val="superscript"/>
      <sz val="16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2"/>
      <name val="Verdana"/>
      <family val="2"/>
    </font>
    <font>
      <b/>
      <i/>
      <sz val="12"/>
      <name val="Arial"/>
      <family val="2"/>
    </font>
    <font>
      <b/>
      <i/>
      <sz val="12"/>
      <name val="Arial CE"/>
      <family val="0"/>
    </font>
    <font>
      <sz val="10"/>
      <name val="Arial AC"/>
      <family val="0"/>
    </font>
    <font>
      <b/>
      <i/>
      <sz val="10"/>
      <name val="Arial AC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2"/>
      <color indexed="10"/>
      <name val="Arial CE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2"/>
      <color rgb="FFFF0000"/>
      <name val="Arial CE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1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1" fontId="72" fillId="0" borderId="0" xfId="0" applyNumberFormat="1" applyFont="1" applyFill="1" applyBorder="1" applyAlignment="1">
      <alignment vertical="center"/>
    </xf>
    <xf numFmtId="1" fontId="73" fillId="0" borderId="0" xfId="0" applyNumberFormat="1" applyFont="1" applyFill="1" applyBorder="1" applyAlignment="1">
      <alignment vertical="center"/>
    </xf>
    <xf numFmtId="1" fontId="72" fillId="0" borderId="0" xfId="0" applyNumberFormat="1" applyFont="1" applyBorder="1" applyAlignment="1">
      <alignment vertical="center"/>
    </xf>
    <xf numFmtId="1" fontId="72" fillId="0" borderId="0" xfId="0" applyNumberFormat="1" applyFont="1" applyFill="1" applyBorder="1" applyAlignment="1">
      <alignment horizontal="center" vertical="center"/>
    </xf>
    <xf numFmtId="1" fontId="72" fillId="0" borderId="15" xfId="0" applyNumberFormat="1" applyFont="1" applyBorder="1" applyAlignment="1">
      <alignment horizontal="center" vertical="center"/>
    </xf>
    <xf numFmtId="1" fontId="72" fillId="0" borderId="16" xfId="0" applyNumberFormat="1" applyFont="1" applyFill="1" applyBorder="1" applyAlignment="1">
      <alignment horizontal="center" vertical="center"/>
    </xf>
    <xf numFmtId="1" fontId="74" fillId="0" borderId="0" xfId="0" applyNumberFormat="1" applyFont="1" applyBorder="1" applyAlignment="1">
      <alignment vertical="center" wrapText="1"/>
    </xf>
    <xf numFmtId="1" fontId="72" fillId="0" borderId="0" xfId="0" applyNumberFormat="1" applyFont="1" applyBorder="1" applyAlignment="1">
      <alignment vertical="center" wrapText="1"/>
    </xf>
    <xf numFmtId="0" fontId="72" fillId="0" borderId="15" xfId="0" applyNumberFormat="1" applyFont="1" applyBorder="1" applyAlignment="1">
      <alignment horizontal="center" vertical="center"/>
    </xf>
    <xf numFmtId="1" fontId="72" fillId="0" borderId="17" xfId="0" applyNumberFormat="1" applyFont="1" applyBorder="1" applyAlignment="1">
      <alignment horizontal="center" vertical="center"/>
    </xf>
    <xf numFmtId="169" fontId="72" fillId="0" borderId="0" xfId="0" applyNumberFormat="1" applyFont="1" applyBorder="1" applyAlignment="1">
      <alignment vertical="center"/>
    </xf>
    <xf numFmtId="2" fontId="75" fillId="0" borderId="18" xfId="0" applyNumberFormat="1" applyFont="1" applyBorder="1" applyAlignment="1">
      <alignment vertical="center"/>
    </xf>
    <xf numFmtId="1" fontId="73" fillId="0" borderId="0" xfId="0" applyNumberFormat="1" applyFont="1" applyBorder="1" applyAlignment="1">
      <alignment vertical="center"/>
    </xf>
    <xf numFmtId="169" fontId="7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9" fontId="72" fillId="0" borderId="19" xfId="0" applyNumberFormat="1" applyFont="1" applyFill="1" applyBorder="1" applyAlignment="1">
      <alignment horizontal="center" vertical="center"/>
    </xf>
    <xf numFmtId="169" fontId="72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6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1" fontId="72" fillId="0" borderId="0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72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169" fontId="8" fillId="0" borderId="2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1" fontId="8" fillId="0" borderId="22" xfId="0" applyNumberFormat="1" applyFont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vertical="center" wrapText="1"/>
    </xf>
    <xf numFmtId="2" fontId="9" fillId="0" borderId="18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8" fillId="0" borderId="23" xfId="0" applyNumberFormat="1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vertical="center"/>
    </xf>
    <xf numFmtId="2" fontId="9" fillId="0" borderId="18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horizontal="right" vertical="center"/>
    </xf>
    <xf numFmtId="1" fontId="9" fillId="0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2" fontId="2" fillId="0" borderId="18" xfId="0" applyNumberFormat="1" applyFont="1" applyBorder="1" applyAlignment="1">
      <alignment horizontal="center"/>
    </xf>
    <xf numFmtId="1" fontId="8" fillId="0" borderId="24" xfId="0" applyNumberFormat="1" applyFont="1" applyFill="1" applyBorder="1" applyAlignment="1">
      <alignment horizontal="right" vertical="center"/>
    </xf>
    <xf numFmtId="1" fontId="8" fillId="0" borderId="25" xfId="0" applyNumberFormat="1" applyFont="1" applyFill="1" applyBorder="1" applyAlignment="1">
      <alignment vertical="center"/>
    </xf>
    <xf numFmtId="1" fontId="10" fillId="0" borderId="25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vertical="center"/>
    </xf>
    <xf numFmtId="2" fontId="2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 vertical="center"/>
    </xf>
    <xf numFmtId="1" fontId="9" fillId="0" borderId="22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2" fontId="9" fillId="0" borderId="26" xfId="0" applyNumberFormat="1" applyFont="1" applyBorder="1" applyAlignment="1">
      <alignment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7" fillId="0" borderId="16" xfId="0" applyFont="1" applyBorder="1" applyAlignment="1">
      <alignment horizontal="center" vertical="center" wrapText="1"/>
    </xf>
    <xf numFmtId="0" fontId="77" fillId="32" borderId="16" xfId="0" applyFont="1" applyFill="1" applyBorder="1" applyAlignment="1">
      <alignment horizontal="center"/>
    </xf>
    <xf numFmtId="0" fontId="76" fillId="32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/>
    </xf>
    <xf numFmtId="4" fontId="77" fillId="0" borderId="16" xfId="0" applyNumberFormat="1" applyFont="1" applyBorder="1" applyAlignment="1">
      <alignment horizontal="center" vertical="center"/>
    </xf>
    <xf numFmtId="0" fontId="77" fillId="32" borderId="2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32" borderId="19" xfId="0" applyFont="1" applyFill="1" applyBorder="1" applyAlignment="1">
      <alignment/>
    </xf>
    <xf numFmtId="4" fontId="77" fillId="0" borderId="10" xfId="0" applyNumberFormat="1" applyFont="1" applyBorder="1" applyAlignment="1">
      <alignment horizontal="center" vertical="center"/>
    </xf>
    <xf numFmtId="2" fontId="77" fillId="0" borderId="1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/>
    </xf>
    <xf numFmtId="0" fontId="77" fillId="0" borderId="19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" fontId="77" fillId="0" borderId="10" xfId="0" applyNumberFormat="1" applyFont="1" applyFill="1" applyBorder="1" applyAlignment="1">
      <alignment horizontal="center"/>
    </xf>
    <xf numFmtId="2" fontId="77" fillId="0" borderId="19" xfId="0" applyNumberFormat="1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7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/>
    </xf>
    <xf numFmtId="0" fontId="77" fillId="0" borderId="22" xfId="0" applyFont="1" applyFill="1" applyBorder="1" applyAlignment="1">
      <alignment/>
    </xf>
    <xf numFmtId="0" fontId="77" fillId="0" borderId="21" xfId="0" applyFont="1" applyFill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7" fillId="0" borderId="19" xfId="0" applyNumberFormat="1" applyFont="1" applyFill="1" applyBorder="1" applyAlignment="1">
      <alignment/>
    </xf>
    <xf numFmtId="4" fontId="77" fillId="0" borderId="19" xfId="0" applyNumberFormat="1" applyFont="1" applyFill="1" applyBorder="1" applyAlignment="1">
      <alignment horizontal="center" vertical="center"/>
    </xf>
    <xf numFmtId="169" fontId="77" fillId="0" borderId="19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10" fillId="0" borderId="31" xfId="0" applyNumberFormat="1" applyFont="1" applyBorder="1" applyAlignment="1">
      <alignment vertical="center"/>
    </xf>
    <xf numFmtId="2" fontId="8" fillId="0" borderId="32" xfId="0" applyNumberFormat="1" applyFont="1" applyBorder="1" applyAlignment="1">
      <alignment vertical="center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72" fillId="0" borderId="0" xfId="0" applyNumberFormat="1" applyFont="1" applyFill="1" applyBorder="1" applyAlignment="1">
      <alignment horizontal="center" vertical="center"/>
    </xf>
    <xf numFmtId="169" fontId="8" fillId="0" borderId="19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8" fillId="0" borderId="33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/>
    </xf>
    <xf numFmtId="16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77" fillId="32" borderId="20" xfId="0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2" fontId="2" fillId="32" borderId="2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/>
    </xf>
    <xf numFmtId="169" fontId="2" fillId="0" borderId="19" xfId="0" applyNumberFormat="1" applyFont="1" applyFill="1" applyBorder="1" applyAlignment="1">
      <alignment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2" fontId="77" fillId="0" borderId="38" xfId="0" applyNumberFormat="1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77" fillId="0" borderId="38" xfId="0" applyFont="1" applyFill="1" applyBorder="1" applyAlignment="1">
      <alignment/>
    </xf>
    <xf numFmtId="0" fontId="77" fillId="0" borderId="38" xfId="0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77" fillId="0" borderId="19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20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4" fontId="78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4" fontId="20" fillId="32" borderId="1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4" fontId="20" fillId="0" borderId="40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right"/>
    </xf>
    <xf numFmtId="0" fontId="22" fillId="0" borderId="42" xfId="0" applyFont="1" applyBorder="1" applyAlignment="1">
      <alignment horizontal="right"/>
    </xf>
    <xf numFmtId="0" fontId="22" fillId="0" borderId="43" xfId="0" applyFont="1" applyBorder="1" applyAlignment="1">
      <alignment horizontal="right"/>
    </xf>
    <xf numFmtId="0" fontId="20" fillId="0" borderId="2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7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3" xfId="0" applyFont="1" applyBorder="1" applyAlignment="1">
      <alignment/>
    </xf>
    <xf numFmtId="169" fontId="8" fillId="0" borderId="21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8" fillId="0" borderId="21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" fontId="8" fillId="0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2" fontId="0" fillId="0" borderId="20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9" fillId="0" borderId="2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" fontId="9" fillId="0" borderId="22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2" fontId="8" fillId="0" borderId="54" xfId="0" applyNumberFormat="1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8" fillId="0" borderId="22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8" fillId="0" borderId="2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72" fillId="0" borderId="0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right" vertical="center"/>
    </xf>
    <xf numFmtId="2" fontId="8" fillId="0" borderId="57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1" fontId="9" fillId="0" borderId="29" xfId="0" applyNumberFormat="1" applyFont="1" applyBorder="1" applyAlignment="1">
      <alignment vertical="center"/>
    </xf>
    <xf numFmtId="1" fontId="11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72" fillId="0" borderId="56" xfId="0" applyNumberFormat="1" applyFont="1" applyFill="1" applyBorder="1" applyAlignment="1">
      <alignment horizontal="center" vertical="center"/>
    </xf>
    <xf numFmtId="1" fontId="72" fillId="0" borderId="58" xfId="0" applyNumberFormat="1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vertical="center"/>
    </xf>
    <xf numFmtId="1" fontId="72" fillId="0" borderId="0" xfId="0" applyNumberFormat="1" applyFont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" fontId="81" fillId="0" borderId="59" xfId="0" applyNumberFormat="1" applyFont="1" applyBorder="1" applyAlignment="1">
      <alignment horizontal="center" vertical="center" wrapText="1"/>
    </xf>
    <xf numFmtId="1" fontId="81" fillId="0" borderId="60" xfId="0" applyNumberFormat="1" applyFont="1" applyBorder="1" applyAlignment="1">
      <alignment horizontal="center" vertical="center" wrapText="1"/>
    </xf>
    <xf numFmtId="1" fontId="81" fillId="0" borderId="61" xfId="0" applyNumberFormat="1" applyFont="1" applyBorder="1" applyAlignment="1">
      <alignment horizontal="center" vertical="center" wrapText="1"/>
    </xf>
    <xf numFmtId="1" fontId="72" fillId="0" borderId="37" xfId="0" applyNumberFormat="1" applyFont="1" applyFill="1" applyBorder="1" applyAlignment="1">
      <alignment horizontal="center" vertical="center"/>
    </xf>
    <xf numFmtId="1" fontId="72" fillId="0" borderId="53" xfId="0" applyNumberFormat="1" applyFont="1" applyFill="1" applyBorder="1" applyAlignment="1">
      <alignment horizontal="center" vertical="center"/>
    </xf>
    <xf numFmtId="1" fontId="11" fillId="0" borderId="62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right" vertical="center"/>
    </xf>
    <xf numFmtId="1" fontId="72" fillId="0" borderId="41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169" fontId="8" fillId="0" borderId="33" xfId="0" applyNumberFormat="1" applyFont="1" applyFill="1" applyBorder="1" applyAlignment="1">
      <alignment vertical="center"/>
    </xf>
    <xf numFmtId="169" fontId="8" fillId="0" borderId="32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69" fontId="8" fillId="0" borderId="20" xfId="0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33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right"/>
    </xf>
    <xf numFmtId="0" fontId="0" fillId="0" borderId="65" xfId="0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16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view="pageBreakPreview" zoomScale="68" zoomScaleSheetLayoutView="68" zoomScalePageLayoutView="0" workbookViewId="0" topLeftCell="A1">
      <selection activeCell="D51" sqref="D51:E51"/>
    </sheetView>
  </sheetViews>
  <sheetFormatPr defaultColWidth="9.00390625" defaultRowHeight="12.75"/>
  <cols>
    <col min="1" max="1" width="3.875" style="0" customWidth="1"/>
    <col min="2" max="2" width="71.25390625" style="0" customWidth="1"/>
    <col min="3" max="3" width="39.375" style="0" customWidth="1"/>
    <col min="4" max="4" width="51.375" style="0" customWidth="1"/>
    <col min="5" max="5" width="29.625" style="0" customWidth="1"/>
    <col min="6" max="6" width="31.875" style="0" customWidth="1"/>
  </cols>
  <sheetData>
    <row r="1" spans="1:25" ht="25.5" customHeight="1">
      <c r="A1" s="13"/>
      <c r="B1" s="14"/>
      <c r="C1" s="288" t="s">
        <v>35</v>
      </c>
      <c r="D1" s="289"/>
      <c r="E1" s="289"/>
      <c r="F1" s="28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14"/>
      <c r="B2" s="14"/>
      <c r="C2" s="14"/>
      <c r="D2" s="14"/>
      <c r="E2" s="14"/>
      <c r="F2" s="1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79" t="s">
        <v>32</v>
      </c>
      <c r="B3" s="280"/>
      <c r="C3" s="280"/>
      <c r="D3" s="280"/>
      <c r="E3" s="280"/>
      <c r="F3" s="28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82"/>
      <c r="B4" s="283"/>
      <c r="C4" s="283"/>
      <c r="D4" s="283"/>
      <c r="E4" s="283"/>
      <c r="F4" s="28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thickBot="1">
      <c r="A5" s="285"/>
      <c r="B5" s="286"/>
      <c r="C5" s="286"/>
      <c r="D5" s="286"/>
      <c r="E5" s="286"/>
      <c r="F5" s="28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3" customHeight="1" thickBot="1">
      <c r="A6" s="9" t="s">
        <v>0</v>
      </c>
      <c r="B6" s="295" t="s">
        <v>34</v>
      </c>
      <c r="C6" s="296"/>
      <c r="D6" s="10" t="s">
        <v>6</v>
      </c>
      <c r="E6" s="11" t="s">
        <v>1</v>
      </c>
      <c r="F6" s="12" t="s">
        <v>33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thickBot="1">
      <c r="A7" s="181">
        <v>1</v>
      </c>
      <c r="B7" s="292">
        <v>2</v>
      </c>
      <c r="C7" s="293"/>
      <c r="D7" s="182">
        <v>3</v>
      </c>
      <c r="E7" s="183">
        <v>4</v>
      </c>
      <c r="F7" s="184">
        <v>5</v>
      </c>
      <c r="G7" s="3"/>
      <c r="H7" s="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"/>
    </row>
    <row r="8" spans="1:25" ht="21.75" customHeight="1">
      <c r="A8" s="223">
        <v>1</v>
      </c>
      <c r="B8" s="224" t="s">
        <v>30</v>
      </c>
      <c r="C8" s="224" t="s">
        <v>31</v>
      </c>
      <c r="D8" s="225" t="s">
        <v>75</v>
      </c>
      <c r="E8" s="226">
        <v>283.09</v>
      </c>
      <c r="F8" s="227" t="s">
        <v>517</v>
      </c>
      <c r="G8" s="3"/>
      <c r="H8" s="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"/>
    </row>
    <row r="9" spans="1:25" s="4" customFormat="1" ht="21.75" customHeight="1">
      <c r="A9" s="294">
        <v>2</v>
      </c>
      <c r="B9" s="290" t="s">
        <v>36</v>
      </c>
      <c r="C9" s="290" t="s">
        <v>37</v>
      </c>
      <c r="D9" s="230" t="s">
        <v>26</v>
      </c>
      <c r="E9" s="231">
        <v>29.36</v>
      </c>
      <c r="F9" s="297" t="s">
        <v>513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4" customFormat="1" ht="21.75" customHeight="1">
      <c r="A10" s="294"/>
      <c r="B10" s="290"/>
      <c r="C10" s="291"/>
      <c r="D10" s="230" t="s">
        <v>512</v>
      </c>
      <c r="E10" s="231">
        <f>40+7+23+7.2+8.58</f>
        <v>85.78</v>
      </c>
      <c r="F10" s="26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4" customFormat="1" ht="21.75" customHeight="1">
      <c r="A11" s="268">
        <v>3</v>
      </c>
      <c r="B11" s="299" t="s">
        <v>290</v>
      </c>
      <c r="C11" s="304" t="s">
        <v>291</v>
      </c>
      <c r="D11" s="230" t="s">
        <v>335</v>
      </c>
      <c r="E11" s="231">
        <v>20</v>
      </c>
      <c r="F11" s="227" t="s">
        <v>518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4" customFormat="1" ht="21.75" customHeight="1">
      <c r="A12" s="269"/>
      <c r="B12" s="300"/>
      <c r="C12" s="305"/>
      <c r="D12" s="230" t="s">
        <v>334</v>
      </c>
      <c r="E12" s="231">
        <v>35</v>
      </c>
      <c r="F12" s="23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4" customFormat="1" ht="21.75" customHeight="1">
      <c r="A13" s="228">
        <v>4</v>
      </c>
      <c r="B13" s="234" t="s">
        <v>281</v>
      </c>
      <c r="C13" s="234" t="s">
        <v>282</v>
      </c>
      <c r="D13" s="230" t="s">
        <v>285</v>
      </c>
      <c r="E13" s="231">
        <v>60</v>
      </c>
      <c r="F13" s="2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4" customFormat="1" ht="21.75" customHeight="1">
      <c r="A14" s="268">
        <v>5</v>
      </c>
      <c r="B14" s="270" t="s">
        <v>39</v>
      </c>
      <c r="C14" s="270" t="s">
        <v>40</v>
      </c>
      <c r="D14" s="236" t="s">
        <v>293</v>
      </c>
      <c r="E14" s="231">
        <v>4.52</v>
      </c>
      <c r="F14" s="2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4" customFormat="1" ht="21.75" customHeight="1">
      <c r="A15" s="269"/>
      <c r="B15" s="303"/>
      <c r="C15" s="303"/>
      <c r="D15" s="225" t="s">
        <v>75</v>
      </c>
      <c r="E15" s="231">
        <v>219</v>
      </c>
      <c r="F15" s="227" t="s">
        <v>329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4" customFormat="1" ht="21.75" customHeight="1">
      <c r="A16" s="228">
        <v>6</v>
      </c>
      <c r="B16" s="237" t="s">
        <v>308</v>
      </c>
      <c r="C16" s="229" t="s">
        <v>307</v>
      </c>
      <c r="D16" s="225" t="s">
        <v>75</v>
      </c>
      <c r="E16" s="238">
        <v>418.94</v>
      </c>
      <c r="F16" s="227" t="s">
        <v>508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4" customFormat="1" ht="21.75" customHeight="1">
      <c r="A17" s="228">
        <v>7</v>
      </c>
      <c r="B17" s="237" t="s">
        <v>14</v>
      </c>
      <c r="C17" s="237" t="s">
        <v>79</v>
      </c>
      <c r="D17" s="239" t="s">
        <v>10</v>
      </c>
      <c r="E17" s="238">
        <v>15</v>
      </c>
      <c r="F17" s="23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4" customFormat="1" ht="21.75" customHeight="1">
      <c r="A18" s="268">
        <v>8</v>
      </c>
      <c r="B18" s="307" t="s">
        <v>371</v>
      </c>
      <c r="C18" s="302" t="s">
        <v>372</v>
      </c>
      <c r="D18" s="240" t="s">
        <v>87</v>
      </c>
      <c r="E18" s="238">
        <v>84</v>
      </c>
      <c r="F18" s="23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4" customFormat="1" ht="21.75" customHeight="1">
      <c r="A19" s="269"/>
      <c r="B19" s="269"/>
      <c r="C19" s="303"/>
      <c r="D19" s="241" t="s">
        <v>637</v>
      </c>
      <c r="E19" s="238">
        <v>67</v>
      </c>
      <c r="F19" s="23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4" customFormat="1" ht="21.75" customHeight="1">
      <c r="A20" s="268">
        <v>9</v>
      </c>
      <c r="B20" s="298" t="s">
        <v>80</v>
      </c>
      <c r="C20" s="298" t="s">
        <v>16</v>
      </c>
      <c r="D20" s="225" t="s">
        <v>522</v>
      </c>
      <c r="E20" s="231">
        <v>8</v>
      </c>
      <c r="F20" s="297" t="s">
        <v>523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4" customFormat="1" ht="21.75" customHeight="1">
      <c r="A21" s="278"/>
      <c r="B21" s="278"/>
      <c r="C21" s="278"/>
      <c r="D21" s="225" t="s">
        <v>381</v>
      </c>
      <c r="E21" s="231">
        <v>40</v>
      </c>
      <c r="F21" s="27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4" customFormat="1" ht="21.75" customHeight="1">
      <c r="A22" s="278"/>
      <c r="B22" s="278"/>
      <c r="C22" s="278"/>
      <c r="D22" s="225" t="s">
        <v>382</v>
      </c>
      <c r="E22" s="231">
        <v>5</v>
      </c>
      <c r="F22" s="27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4" customFormat="1" ht="21.75" customHeight="1">
      <c r="A23" s="278"/>
      <c r="B23" s="278"/>
      <c r="C23" s="278"/>
      <c r="D23" s="225" t="s">
        <v>383</v>
      </c>
      <c r="E23" s="231">
        <v>3</v>
      </c>
      <c r="F23" s="27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4" customFormat="1" ht="21.75" customHeight="1">
      <c r="A24" s="269"/>
      <c r="B24" s="269"/>
      <c r="C24" s="269"/>
      <c r="D24" s="225" t="s">
        <v>384</v>
      </c>
      <c r="E24" s="231">
        <v>6</v>
      </c>
      <c r="F24" s="2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4" customFormat="1" ht="21.75" customHeight="1">
      <c r="A25" s="312">
        <v>10</v>
      </c>
      <c r="B25" s="298" t="s">
        <v>524</v>
      </c>
      <c r="C25" s="298" t="s">
        <v>525</v>
      </c>
      <c r="D25" s="239" t="s">
        <v>581</v>
      </c>
      <c r="E25" s="231">
        <v>4</v>
      </c>
      <c r="F25" s="297" t="s">
        <v>533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4" customFormat="1" ht="21.75" customHeight="1">
      <c r="A26" s="313"/>
      <c r="B26" s="278"/>
      <c r="C26" s="278"/>
      <c r="D26" s="239" t="s">
        <v>527</v>
      </c>
      <c r="E26" s="231">
        <v>6</v>
      </c>
      <c r="F26" s="27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4" customFormat="1" ht="21.75" customHeight="1">
      <c r="A27" s="313"/>
      <c r="B27" s="278"/>
      <c r="C27" s="278"/>
      <c r="D27" s="239" t="s">
        <v>531</v>
      </c>
      <c r="E27" s="231">
        <v>8</v>
      </c>
      <c r="F27" s="27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4" customFormat="1" ht="21.75" customHeight="1">
      <c r="A28" s="313"/>
      <c r="B28" s="278"/>
      <c r="C28" s="278"/>
      <c r="D28" s="241" t="s">
        <v>529</v>
      </c>
      <c r="E28" s="231">
        <v>50</v>
      </c>
      <c r="F28" s="27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4" customFormat="1" ht="21.75" customHeight="1">
      <c r="A29" s="313"/>
      <c r="B29" s="278"/>
      <c r="C29" s="278"/>
      <c r="D29" s="241" t="s">
        <v>530</v>
      </c>
      <c r="E29" s="231">
        <f>3+4</f>
        <v>7</v>
      </c>
      <c r="F29" s="27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4" customFormat="1" ht="21.75" customHeight="1">
      <c r="A30" s="315"/>
      <c r="B30" s="269"/>
      <c r="C30" s="269"/>
      <c r="D30" s="241" t="s">
        <v>532</v>
      </c>
      <c r="E30" s="231">
        <v>6</v>
      </c>
      <c r="F30" s="26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4" customFormat="1" ht="21.75" customHeight="1">
      <c r="A31" s="228">
        <v>11</v>
      </c>
      <c r="B31" s="234" t="s">
        <v>261</v>
      </c>
      <c r="C31" s="234" t="s">
        <v>262</v>
      </c>
      <c r="D31" s="225" t="s">
        <v>263</v>
      </c>
      <c r="E31" s="238">
        <v>83.27</v>
      </c>
      <c r="F31" s="23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4" customFormat="1" ht="21.75" customHeight="1">
      <c r="A32" s="228">
        <v>12</v>
      </c>
      <c r="B32" s="242" t="s">
        <v>569</v>
      </c>
      <c r="C32" s="225" t="s">
        <v>269</v>
      </c>
      <c r="D32" s="225" t="s">
        <v>270</v>
      </c>
      <c r="E32" s="238">
        <v>2.19</v>
      </c>
      <c r="F32" s="23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4" customFormat="1" ht="21.75" customHeight="1">
      <c r="A33" s="228">
        <v>13</v>
      </c>
      <c r="B33" s="242" t="s">
        <v>286</v>
      </c>
      <c r="C33" s="225" t="s">
        <v>287</v>
      </c>
      <c r="D33" s="225" t="s">
        <v>288</v>
      </c>
      <c r="E33" s="238">
        <v>118.12</v>
      </c>
      <c r="F33" s="23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4" customFormat="1" ht="30" customHeight="1">
      <c r="A34" s="228">
        <v>14</v>
      </c>
      <c r="B34" s="243" t="s">
        <v>534</v>
      </c>
      <c r="C34" s="225" t="s">
        <v>296</v>
      </c>
      <c r="D34" s="225" t="s">
        <v>321</v>
      </c>
      <c r="E34" s="238">
        <v>15.75</v>
      </c>
      <c r="F34" s="23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4" customFormat="1" ht="21.75" customHeight="1">
      <c r="A35" s="268">
        <v>15</v>
      </c>
      <c r="B35" s="302" t="s">
        <v>81</v>
      </c>
      <c r="C35" s="302" t="s">
        <v>82</v>
      </c>
      <c r="D35" s="225" t="s">
        <v>336</v>
      </c>
      <c r="E35" s="238">
        <v>13.45</v>
      </c>
      <c r="F35" s="23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4" customFormat="1" ht="21.75" customHeight="1">
      <c r="A36" s="269"/>
      <c r="B36" s="300"/>
      <c r="C36" s="269"/>
      <c r="D36" s="239" t="s">
        <v>337</v>
      </c>
      <c r="E36" s="238">
        <v>27.72</v>
      </c>
      <c r="F36" s="23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4" customFormat="1" ht="21.75" customHeight="1">
      <c r="A37" s="228">
        <v>16</v>
      </c>
      <c r="B37" s="234" t="s">
        <v>15</v>
      </c>
      <c r="C37" s="234" t="s">
        <v>17</v>
      </c>
      <c r="D37" s="225" t="s">
        <v>75</v>
      </c>
      <c r="E37" s="238">
        <v>704.08</v>
      </c>
      <c r="F37" s="227" t="s">
        <v>330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4" customFormat="1" ht="21.75" customHeight="1">
      <c r="A38" s="228">
        <v>17</v>
      </c>
      <c r="B38" s="237" t="s">
        <v>11</v>
      </c>
      <c r="C38" s="237" t="s">
        <v>106</v>
      </c>
      <c r="D38" s="225" t="s">
        <v>75</v>
      </c>
      <c r="E38" s="238">
        <v>474.02</v>
      </c>
      <c r="F38" s="227" t="s">
        <v>330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4" customFormat="1" ht="21.75" customHeight="1">
      <c r="A39" s="228">
        <v>18</v>
      </c>
      <c r="B39" s="237" t="s">
        <v>126</v>
      </c>
      <c r="C39" s="237" t="s">
        <v>155</v>
      </c>
      <c r="D39" s="225" t="s">
        <v>75</v>
      </c>
      <c r="E39" s="238">
        <v>862.77</v>
      </c>
      <c r="F39" s="227" t="s">
        <v>331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4" customFormat="1" ht="21.75" customHeight="1">
      <c r="A40" s="228">
        <v>19</v>
      </c>
      <c r="B40" s="237" t="s">
        <v>156</v>
      </c>
      <c r="C40" s="237" t="s">
        <v>157</v>
      </c>
      <c r="D40" s="225" t="s">
        <v>75</v>
      </c>
      <c r="E40" s="238">
        <v>1827.58</v>
      </c>
      <c r="F40" s="227" t="s">
        <v>332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4" customFormat="1" ht="21.75" customHeight="1">
      <c r="A41" s="268">
        <v>20</v>
      </c>
      <c r="B41" s="270" t="s">
        <v>576</v>
      </c>
      <c r="C41" s="270" t="s">
        <v>12</v>
      </c>
      <c r="D41" s="225" t="s">
        <v>560</v>
      </c>
      <c r="E41" s="238">
        <f>6.86+13.64</f>
        <v>20.5</v>
      </c>
      <c r="F41" s="297" t="s">
        <v>559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4" customFormat="1" ht="21.75" customHeight="1">
      <c r="A42" s="269"/>
      <c r="B42" s="269"/>
      <c r="C42" s="269"/>
      <c r="D42" s="239" t="s">
        <v>561</v>
      </c>
      <c r="E42" s="244">
        <v>14.8</v>
      </c>
      <c r="F42" s="26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4" customFormat="1" ht="21.75" customHeight="1">
      <c r="A43" s="228">
        <v>21</v>
      </c>
      <c r="B43" s="234" t="s">
        <v>182</v>
      </c>
      <c r="C43" s="234" t="s">
        <v>18</v>
      </c>
      <c r="D43" s="225" t="s">
        <v>75</v>
      </c>
      <c r="E43" s="238">
        <v>394.26</v>
      </c>
      <c r="F43" s="227" t="s">
        <v>507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4" customFormat="1" ht="21.75" customHeight="1">
      <c r="A44" s="268">
        <v>22</v>
      </c>
      <c r="B44" s="277" t="s">
        <v>237</v>
      </c>
      <c r="C44" s="277" t="s">
        <v>238</v>
      </c>
      <c r="D44" s="239" t="s">
        <v>338</v>
      </c>
      <c r="E44" s="238">
        <v>4.56</v>
      </c>
      <c r="F44" s="23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4" customFormat="1" ht="21.75" customHeight="1">
      <c r="A45" s="269"/>
      <c r="B45" s="269"/>
      <c r="C45" s="269"/>
      <c r="D45" s="225" t="s">
        <v>326</v>
      </c>
      <c r="E45" s="231">
        <v>15.76</v>
      </c>
      <c r="F45" s="23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4" customFormat="1" ht="21.75" customHeight="1">
      <c r="A46" s="228">
        <v>23</v>
      </c>
      <c r="B46" s="234" t="s">
        <v>256</v>
      </c>
      <c r="C46" s="234" t="s">
        <v>255</v>
      </c>
      <c r="D46" s="245" t="s">
        <v>29</v>
      </c>
      <c r="E46" s="231">
        <v>94.03</v>
      </c>
      <c r="F46" s="23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4" customFormat="1" ht="21.75" customHeight="1">
      <c r="A47" s="268">
        <v>24</v>
      </c>
      <c r="B47" s="270" t="s">
        <v>535</v>
      </c>
      <c r="C47" s="270" t="s">
        <v>536</v>
      </c>
      <c r="D47" s="245" t="s">
        <v>541</v>
      </c>
      <c r="E47" s="231">
        <v>3</v>
      </c>
      <c r="F47" s="297" t="s">
        <v>543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4" customFormat="1" ht="21.75" customHeight="1">
      <c r="A48" s="269"/>
      <c r="B48" s="303"/>
      <c r="C48" s="303"/>
      <c r="D48" s="245" t="s">
        <v>542</v>
      </c>
      <c r="E48" s="231">
        <v>2</v>
      </c>
      <c r="F48" s="26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4" customFormat="1" ht="21.75" customHeight="1">
      <c r="A49" s="228">
        <v>25</v>
      </c>
      <c r="B49" s="237" t="s">
        <v>239</v>
      </c>
      <c r="C49" s="307" t="s">
        <v>19</v>
      </c>
      <c r="D49" s="239" t="s">
        <v>240</v>
      </c>
      <c r="E49" s="238">
        <v>12</v>
      </c>
      <c r="F49" s="23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4" customFormat="1" ht="21.75" customHeight="1">
      <c r="A50" s="228">
        <v>26</v>
      </c>
      <c r="B50" s="237" t="s">
        <v>294</v>
      </c>
      <c r="C50" s="269"/>
      <c r="D50" s="239" t="s">
        <v>295</v>
      </c>
      <c r="E50" s="238">
        <v>38.24</v>
      </c>
      <c r="F50" s="23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4" customFormat="1" ht="21.75" customHeight="1">
      <c r="A51" s="228">
        <v>27</v>
      </c>
      <c r="B51" s="246" t="s">
        <v>241</v>
      </c>
      <c r="C51" s="234" t="s">
        <v>242</v>
      </c>
      <c r="D51" s="239" t="s">
        <v>243</v>
      </c>
      <c r="E51" s="238">
        <v>41.67</v>
      </c>
      <c r="F51" s="23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4" customFormat="1" ht="21.75" customHeight="1">
      <c r="A52" s="228">
        <v>28</v>
      </c>
      <c r="B52" s="237" t="s">
        <v>38</v>
      </c>
      <c r="C52" s="234" t="s">
        <v>252</v>
      </c>
      <c r="D52" s="239" t="s">
        <v>13</v>
      </c>
      <c r="E52" s="238">
        <v>68</v>
      </c>
      <c r="F52" s="23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s="4" customFormat="1" ht="21.75" customHeight="1">
      <c r="A53" s="228">
        <v>29</v>
      </c>
      <c r="B53" s="246" t="s">
        <v>257</v>
      </c>
      <c r="C53" s="234" t="s">
        <v>20</v>
      </c>
      <c r="D53" s="245" t="s">
        <v>29</v>
      </c>
      <c r="E53" s="231">
        <v>55.34</v>
      </c>
      <c r="F53" s="23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4" customFormat="1" ht="21.75" customHeight="1">
      <c r="A54" s="268">
        <v>30</v>
      </c>
      <c r="B54" s="270" t="s">
        <v>272</v>
      </c>
      <c r="C54" s="270" t="s">
        <v>273</v>
      </c>
      <c r="D54" s="247" t="s">
        <v>284</v>
      </c>
      <c r="E54" s="238">
        <v>106.99</v>
      </c>
      <c r="F54" s="23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s="4" customFormat="1" ht="21.75" customHeight="1">
      <c r="A55" s="273"/>
      <c r="B55" s="271"/>
      <c r="C55" s="271"/>
      <c r="D55" s="247" t="s">
        <v>97</v>
      </c>
      <c r="E55" s="238">
        <v>42.375</v>
      </c>
      <c r="F55" s="23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4" customFormat="1" ht="21.75" customHeight="1">
      <c r="A56" s="269"/>
      <c r="B56" s="303"/>
      <c r="C56" s="303"/>
      <c r="D56" s="242" t="s">
        <v>292</v>
      </c>
      <c r="E56" s="238">
        <v>25.76</v>
      </c>
      <c r="F56" s="23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4" customFormat="1" ht="33" customHeight="1">
      <c r="A57" s="228">
        <v>31</v>
      </c>
      <c r="B57" s="234" t="s">
        <v>283</v>
      </c>
      <c r="C57" s="234" t="s">
        <v>274</v>
      </c>
      <c r="D57" s="247" t="s">
        <v>275</v>
      </c>
      <c r="E57" s="238">
        <v>130.2</v>
      </c>
      <c r="F57" s="23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4" customFormat="1" ht="21.75" customHeight="1">
      <c r="A58" s="268">
        <v>32</v>
      </c>
      <c r="B58" s="307" t="s">
        <v>249</v>
      </c>
      <c r="C58" s="270" t="s">
        <v>248</v>
      </c>
      <c r="D58" s="239" t="s">
        <v>28</v>
      </c>
      <c r="E58" s="238">
        <v>33.23</v>
      </c>
      <c r="F58" s="297" t="s">
        <v>544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4" customFormat="1" ht="21.75" customHeight="1">
      <c r="A59" s="278"/>
      <c r="B59" s="314"/>
      <c r="C59" s="278"/>
      <c r="D59" s="241" t="s">
        <v>528</v>
      </c>
      <c r="E59" s="238">
        <v>2</v>
      </c>
      <c r="F59" s="27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s="4" customFormat="1" ht="21.75" customHeight="1">
      <c r="A60" s="278"/>
      <c r="B60" s="314"/>
      <c r="C60" s="278"/>
      <c r="D60" s="239" t="s">
        <v>552</v>
      </c>
      <c r="E60" s="238">
        <v>31.98</v>
      </c>
      <c r="F60" s="27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s="4" customFormat="1" ht="21.75" customHeight="1">
      <c r="A61" s="269"/>
      <c r="B61" s="269"/>
      <c r="C61" s="269"/>
      <c r="D61" s="239" t="s">
        <v>339</v>
      </c>
      <c r="E61" s="238">
        <v>30</v>
      </c>
      <c r="F61" s="27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4" customFormat="1" ht="21.75" customHeight="1">
      <c r="A62" s="232">
        <v>33</v>
      </c>
      <c r="B62" s="234" t="s">
        <v>254</v>
      </c>
      <c r="C62" s="301" t="s">
        <v>253</v>
      </c>
      <c r="D62" s="245" t="s">
        <v>29</v>
      </c>
      <c r="E62" s="231">
        <v>32.4</v>
      </c>
      <c r="F62" s="27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4" customFormat="1" ht="21.75" customHeight="1">
      <c r="A63" s="268">
        <v>34</v>
      </c>
      <c r="B63" s="270" t="s">
        <v>276</v>
      </c>
      <c r="C63" s="301"/>
      <c r="D63" s="245" t="s">
        <v>553</v>
      </c>
      <c r="E63" s="231">
        <v>90</v>
      </c>
      <c r="F63" s="27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4" customFormat="1" ht="21.75" customHeight="1">
      <c r="A64" s="278"/>
      <c r="B64" s="271"/>
      <c r="C64" s="301"/>
      <c r="D64" s="245" t="s">
        <v>555</v>
      </c>
      <c r="E64" s="231">
        <v>15</v>
      </c>
      <c r="F64" s="27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s="4" customFormat="1" ht="21.75" customHeight="1">
      <c r="A65" s="278"/>
      <c r="B65" s="271"/>
      <c r="C65" s="301"/>
      <c r="D65" s="245" t="s">
        <v>554</v>
      </c>
      <c r="E65" s="231">
        <v>35</v>
      </c>
      <c r="F65" s="27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4" customFormat="1" ht="21.75" customHeight="1">
      <c r="A66" s="278"/>
      <c r="B66" s="271"/>
      <c r="C66" s="301"/>
      <c r="D66" s="245" t="s">
        <v>556</v>
      </c>
      <c r="E66" s="231">
        <v>50</v>
      </c>
      <c r="F66" s="27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4" customFormat="1" ht="21.75" customHeight="1">
      <c r="A67" s="278"/>
      <c r="B67" s="271"/>
      <c r="C67" s="301"/>
      <c r="D67" s="245" t="s">
        <v>557</v>
      </c>
      <c r="E67" s="231">
        <v>20</v>
      </c>
      <c r="F67" s="27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4" customFormat="1" ht="21.75" customHeight="1">
      <c r="A68" s="269"/>
      <c r="B68" s="303"/>
      <c r="C68" s="291"/>
      <c r="D68" s="248" t="s">
        <v>558</v>
      </c>
      <c r="E68" s="231">
        <v>20</v>
      </c>
      <c r="F68" s="27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s="4" customFormat="1" ht="21.75" customHeight="1">
      <c r="A69" s="268">
        <v>35</v>
      </c>
      <c r="B69" s="277" t="s">
        <v>4</v>
      </c>
      <c r="C69" s="304" t="s">
        <v>5</v>
      </c>
      <c r="D69" s="248" t="s">
        <v>385</v>
      </c>
      <c r="E69" s="231">
        <f>5+5</f>
        <v>10</v>
      </c>
      <c r="F69" s="27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4" customFormat="1" ht="21.75" customHeight="1">
      <c r="A70" s="278"/>
      <c r="B70" s="278"/>
      <c r="C70" s="308"/>
      <c r="D70" s="248" t="s">
        <v>545</v>
      </c>
      <c r="E70" s="231">
        <v>250</v>
      </c>
      <c r="F70" s="27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s="4" customFormat="1" ht="21.75" customHeight="1">
      <c r="A71" s="278"/>
      <c r="B71" s="278"/>
      <c r="C71" s="308"/>
      <c r="D71" s="248" t="s">
        <v>584</v>
      </c>
      <c r="E71" s="231">
        <v>50</v>
      </c>
      <c r="F71" s="27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s="4" customFormat="1" ht="21.75" customHeight="1">
      <c r="A72" s="278"/>
      <c r="B72" s="278"/>
      <c r="C72" s="308"/>
      <c r="D72" s="248" t="s">
        <v>546</v>
      </c>
      <c r="E72" s="231">
        <v>4</v>
      </c>
      <c r="F72" s="27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s="4" customFormat="1" ht="21.75" customHeight="1">
      <c r="A73" s="278"/>
      <c r="B73" s="278"/>
      <c r="C73" s="308"/>
      <c r="D73" s="248" t="s">
        <v>547</v>
      </c>
      <c r="E73" s="231">
        <v>5</v>
      </c>
      <c r="F73" s="27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4" customFormat="1" ht="21.75" customHeight="1">
      <c r="A74" s="278"/>
      <c r="B74" s="278"/>
      <c r="C74" s="308"/>
      <c r="D74" s="245" t="s">
        <v>548</v>
      </c>
      <c r="E74" s="231">
        <v>7</v>
      </c>
      <c r="F74" s="27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s="4" customFormat="1" ht="21.75" customHeight="1">
      <c r="A75" s="269"/>
      <c r="B75" s="269"/>
      <c r="C75" s="305"/>
      <c r="D75" s="248" t="s">
        <v>386</v>
      </c>
      <c r="E75" s="231">
        <v>100</v>
      </c>
      <c r="F75" s="269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s="4" customFormat="1" ht="33" customHeight="1">
      <c r="A76" s="228">
        <v>36</v>
      </c>
      <c r="B76" s="242" t="s">
        <v>235</v>
      </c>
      <c r="C76" s="249" t="s">
        <v>236</v>
      </c>
      <c r="D76" s="225" t="s">
        <v>75</v>
      </c>
      <c r="E76" s="238">
        <v>289.45</v>
      </c>
      <c r="F76" s="227" t="s">
        <v>333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s="4" customFormat="1" ht="21.75" customHeight="1">
      <c r="A77" s="228">
        <v>37</v>
      </c>
      <c r="B77" s="246" t="s">
        <v>244</v>
      </c>
      <c r="C77" s="234" t="s">
        <v>245</v>
      </c>
      <c r="D77" s="242" t="s">
        <v>7</v>
      </c>
      <c r="E77" s="238">
        <v>0.5</v>
      </c>
      <c r="F77" s="23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4" customFormat="1" ht="21.75" customHeight="1">
      <c r="A78" s="268">
        <v>38</v>
      </c>
      <c r="B78" s="270" t="s">
        <v>565</v>
      </c>
      <c r="C78" s="270" t="s">
        <v>495</v>
      </c>
      <c r="D78" s="245" t="s">
        <v>8</v>
      </c>
      <c r="E78" s="238">
        <v>45.97</v>
      </c>
      <c r="F78" s="23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s="4" customFormat="1" ht="21.75" customHeight="1">
      <c r="A79" s="273"/>
      <c r="B79" s="271"/>
      <c r="C79" s="271"/>
      <c r="D79" s="236" t="s">
        <v>289</v>
      </c>
      <c r="E79" s="238">
        <v>34.36</v>
      </c>
      <c r="F79" s="23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s="4" customFormat="1" ht="21.75" customHeight="1">
      <c r="A80" s="278"/>
      <c r="B80" s="306"/>
      <c r="C80" s="306"/>
      <c r="D80" s="245" t="s">
        <v>62</v>
      </c>
      <c r="E80" s="238">
        <v>45.35</v>
      </c>
      <c r="F80" s="23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s="4" customFormat="1" ht="21.75" customHeight="1">
      <c r="A81" s="278"/>
      <c r="B81" s="306"/>
      <c r="C81" s="306"/>
      <c r="D81" s="245" t="s">
        <v>292</v>
      </c>
      <c r="E81" s="238">
        <v>22.4</v>
      </c>
      <c r="F81" s="23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4" customFormat="1" ht="21.75" customHeight="1">
      <c r="A82" s="278"/>
      <c r="B82" s="306"/>
      <c r="C82" s="306"/>
      <c r="D82" s="245" t="s">
        <v>322</v>
      </c>
      <c r="E82" s="238">
        <v>4.92</v>
      </c>
      <c r="F82" s="23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s="4" customFormat="1" ht="21.75" customHeight="1">
      <c r="A83" s="278"/>
      <c r="B83" s="306"/>
      <c r="C83" s="306"/>
      <c r="D83" s="241" t="s">
        <v>528</v>
      </c>
      <c r="E83" s="238">
        <v>0.94</v>
      </c>
      <c r="F83" s="23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s="4" customFormat="1" ht="21.75" customHeight="1">
      <c r="A84" s="278"/>
      <c r="B84" s="306"/>
      <c r="C84" s="306"/>
      <c r="D84" s="239" t="s">
        <v>328</v>
      </c>
      <c r="E84" s="238">
        <v>0.78</v>
      </c>
      <c r="F84" s="23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s="4" customFormat="1" ht="21.75" customHeight="1">
      <c r="A85" s="278"/>
      <c r="B85" s="306"/>
      <c r="C85" s="306"/>
      <c r="D85" s="239" t="s">
        <v>53</v>
      </c>
      <c r="E85" s="238">
        <v>15.37</v>
      </c>
      <c r="F85" s="23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4" customFormat="1" ht="21.75" customHeight="1">
      <c r="A86" s="278"/>
      <c r="B86" s="306"/>
      <c r="C86" s="306"/>
      <c r="D86" s="239" t="s">
        <v>324</v>
      </c>
      <c r="E86" s="238">
        <v>40.94</v>
      </c>
      <c r="F86" s="23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s="4" customFormat="1" ht="21.75" customHeight="1">
      <c r="A87" s="278"/>
      <c r="B87" s="306"/>
      <c r="C87" s="306"/>
      <c r="D87" s="239" t="s">
        <v>340</v>
      </c>
      <c r="E87" s="238">
        <v>12.26</v>
      </c>
      <c r="F87" s="23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s="4" customFormat="1" ht="21.75" customHeight="1">
      <c r="A88" s="278"/>
      <c r="B88" s="306"/>
      <c r="C88" s="306"/>
      <c r="D88" s="239" t="s">
        <v>327</v>
      </c>
      <c r="E88" s="238">
        <v>8.84</v>
      </c>
      <c r="F88" s="23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s="4" customFormat="1" ht="21.75" customHeight="1">
      <c r="A89" s="278"/>
      <c r="B89" s="306"/>
      <c r="C89" s="306"/>
      <c r="D89" s="241" t="s">
        <v>638</v>
      </c>
      <c r="E89" s="238">
        <v>7.28</v>
      </c>
      <c r="F89" s="23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4" customFormat="1" ht="21.75" customHeight="1">
      <c r="A90" s="278"/>
      <c r="B90" s="306"/>
      <c r="C90" s="306"/>
      <c r="D90" s="241" t="s">
        <v>637</v>
      </c>
      <c r="E90" s="238">
        <v>13.91</v>
      </c>
      <c r="F90" s="23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s="4" customFormat="1" ht="21.75" customHeight="1">
      <c r="A91" s="278"/>
      <c r="B91" s="306"/>
      <c r="C91" s="306"/>
      <c r="D91" s="230" t="s">
        <v>639</v>
      </c>
      <c r="E91" s="238">
        <v>34.4</v>
      </c>
      <c r="F91" s="23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s="4" customFormat="1" ht="21.75" customHeight="1">
      <c r="A92" s="278"/>
      <c r="B92" s="306"/>
      <c r="C92" s="306"/>
      <c r="D92" s="234" t="s">
        <v>640</v>
      </c>
      <c r="E92" s="238">
        <v>17.98</v>
      </c>
      <c r="F92" s="23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s="4" customFormat="1" ht="21.75" customHeight="1">
      <c r="A93" s="278"/>
      <c r="B93" s="306"/>
      <c r="C93" s="306"/>
      <c r="D93" s="239" t="s">
        <v>641</v>
      </c>
      <c r="E93" s="238">
        <v>21.37</v>
      </c>
      <c r="F93" s="23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4" customFormat="1" ht="21.75" customHeight="1">
      <c r="A94" s="278"/>
      <c r="B94" s="306"/>
      <c r="C94" s="306"/>
      <c r="D94" s="241" t="s">
        <v>638</v>
      </c>
      <c r="E94" s="238">
        <v>14.57</v>
      </c>
      <c r="F94" s="23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s="4" customFormat="1" ht="21.75" customHeight="1">
      <c r="A95" s="278"/>
      <c r="B95" s="306"/>
      <c r="C95" s="306"/>
      <c r="D95" s="241" t="s">
        <v>637</v>
      </c>
      <c r="E95" s="238">
        <v>14.4</v>
      </c>
      <c r="F95" s="23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s="4" customFormat="1" ht="21.75" customHeight="1">
      <c r="A96" s="269"/>
      <c r="B96" s="303"/>
      <c r="C96" s="303"/>
      <c r="D96" s="250" t="s">
        <v>496</v>
      </c>
      <c r="E96" s="238">
        <v>6.32</v>
      </c>
      <c r="F96" s="23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s="4" customFormat="1" ht="21.75" customHeight="1">
      <c r="A97" s="228">
        <v>39</v>
      </c>
      <c r="B97" s="246" t="s">
        <v>566</v>
      </c>
      <c r="C97" s="234" t="s">
        <v>259</v>
      </c>
      <c r="D97" s="245" t="s">
        <v>260</v>
      </c>
      <c r="E97" s="238">
        <v>41.81</v>
      </c>
      <c r="F97" s="23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s="4" customFormat="1" ht="21.75" customHeight="1">
      <c r="A98" s="228">
        <v>40</v>
      </c>
      <c r="B98" s="246" t="s">
        <v>506</v>
      </c>
      <c r="C98" s="234" t="s">
        <v>480</v>
      </c>
      <c r="D98" s="251" t="s">
        <v>89</v>
      </c>
      <c r="E98" s="238">
        <v>17.4</v>
      </c>
      <c r="F98" s="23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s="4" customFormat="1" ht="21.75" customHeight="1">
      <c r="A99" s="228">
        <v>41</v>
      </c>
      <c r="B99" s="237" t="s">
        <v>567</v>
      </c>
      <c r="C99" s="234" t="s">
        <v>21</v>
      </c>
      <c r="D99" s="239" t="s">
        <v>264</v>
      </c>
      <c r="E99" s="238">
        <v>106.55</v>
      </c>
      <c r="F99" s="23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s="4" customFormat="1" ht="21.75" customHeight="1">
      <c r="A100" s="268">
        <v>42</v>
      </c>
      <c r="B100" s="275" t="s">
        <v>568</v>
      </c>
      <c r="C100" s="301" t="s">
        <v>23</v>
      </c>
      <c r="D100" s="239" t="s">
        <v>265</v>
      </c>
      <c r="E100" s="252">
        <v>97.07</v>
      </c>
      <c r="F100" s="23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s="4" customFormat="1" ht="21.75" customHeight="1">
      <c r="A101" s="269"/>
      <c r="B101" s="276"/>
      <c r="C101" s="291"/>
      <c r="D101" s="239" t="s">
        <v>267</v>
      </c>
      <c r="E101" s="252">
        <v>181.66</v>
      </c>
      <c r="F101" s="23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s="4" customFormat="1" ht="21.75" customHeight="1">
      <c r="A102" s="268">
        <v>43</v>
      </c>
      <c r="B102" s="270" t="s">
        <v>3</v>
      </c>
      <c r="C102" s="270" t="s">
        <v>247</v>
      </c>
      <c r="D102" s="245" t="s">
        <v>341</v>
      </c>
      <c r="E102" s="231">
        <v>63.65</v>
      </c>
      <c r="F102" s="297" t="s">
        <v>574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s="4" customFormat="1" ht="21.75" customHeight="1">
      <c r="A103" s="273"/>
      <c r="B103" s="271"/>
      <c r="C103" s="271"/>
      <c r="D103" s="245" t="s">
        <v>342</v>
      </c>
      <c r="E103" s="231">
        <v>58.15</v>
      </c>
      <c r="F103" s="27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s="4" customFormat="1" ht="21.75" customHeight="1">
      <c r="A104" s="273"/>
      <c r="B104" s="271"/>
      <c r="C104" s="271"/>
      <c r="D104" s="245" t="s">
        <v>343</v>
      </c>
      <c r="E104" s="231">
        <v>75</v>
      </c>
      <c r="F104" s="27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s="4" customFormat="1" ht="21.75" customHeight="1">
      <c r="A105" s="273"/>
      <c r="B105" s="271"/>
      <c r="C105" s="271"/>
      <c r="D105" s="245" t="s">
        <v>344</v>
      </c>
      <c r="E105" s="231">
        <v>70</v>
      </c>
      <c r="F105" s="27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s="4" customFormat="1" ht="21.75" customHeight="1">
      <c r="A106" s="273"/>
      <c r="B106" s="271"/>
      <c r="C106" s="271"/>
      <c r="D106" s="245" t="s">
        <v>395</v>
      </c>
      <c r="E106" s="231">
        <v>3</v>
      </c>
      <c r="F106" s="27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s="4" customFormat="1" ht="21.75" customHeight="1">
      <c r="A107" s="273"/>
      <c r="B107" s="271"/>
      <c r="C107" s="271"/>
      <c r="D107" s="245" t="s">
        <v>345</v>
      </c>
      <c r="E107" s="231">
        <v>10</v>
      </c>
      <c r="F107" s="27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s="4" customFormat="1" ht="21.75" customHeight="1">
      <c r="A108" s="273"/>
      <c r="B108" s="271"/>
      <c r="C108" s="271"/>
      <c r="D108" s="245" t="s">
        <v>575</v>
      </c>
      <c r="E108" s="231">
        <v>5</v>
      </c>
      <c r="F108" s="27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s="4" customFormat="1" ht="21.75" customHeight="1">
      <c r="A109" s="273"/>
      <c r="B109" s="271"/>
      <c r="C109" s="271"/>
      <c r="D109" s="245" t="s">
        <v>346</v>
      </c>
      <c r="E109" s="231">
        <v>2</v>
      </c>
      <c r="F109" s="27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s="4" customFormat="1" ht="21.75" customHeight="1">
      <c r="A110" s="274"/>
      <c r="B110" s="272"/>
      <c r="C110" s="272"/>
      <c r="D110" s="245" t="s">
        <v>347</v>
      </c>
      <c r="E110" s="231">
        <v>25</v>
      </c>
      <c r="F110" s="269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s="4" customFormat="1" ht="21.75" customHeight="1">
      <c r="A111" s="268">
        <v>44</v>
      </c>
      <c r="B111" s="277" t="s">
        <v>562</v>
      </c>
      <c r="C111" s="277" t="s">
        <v>563</v>
      </c>
      <c r="D111" s="242" t="s">
        <v>387</v>
      </c>
      <c r="E111" s="231">
        <v>8</v>
      </c>
      <c r="F111" s="297" t="s">
        <v>559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s="4" customFormat="1" ht="21.75" customHeight="1">
      <c r="A112" s="278"/>
      <c r="B112" s="278"/>
      <c r="C112" s="278"/>
      <c r="D112" s="242" t="s">
        <v>388</v>
      </c>
      <c r="E112" s="231">
        <v>4</v>
      </c>
      <c r="F112" s="309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s="4" customFormat="1" ht="21.75" customHeight="1">
      <c r="A113" s="278"/>
      <c r="B113" s="278"/>
      <c r="C113" s="278"/>
      <c r="D113" s="242" t="s">
        <v>389</v>
      </c>
      <c r="E113" s="231">
        <v>12</v>
      </c>
      <c r="F113" s="30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s="4" customFormat="1" ht="21.75" customHeight="1">
      <c r="A114" s="278"/>
      <c r="B114" s="278"/>
      <c r="C114" s="278"/>
      <c r="D114" s="242" t="s">
        <v>390</v>
      </c>
      <c r="E114" s="231">
        <v>3</v>
      </c>
      <c r="F114" s="309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s="4" customFormat="1" ht="21.75" customHeight="1">
      <c r="A115" s="278"/>
      <c r="B115" s="278"/>
      <c r="C115" s="278"/>
      <c r="D115" s="242" t="s">
        <v>392</v>
      </c>
      <c r="E115" s="231">
        <v>1</v>
      </c>
      <c r="F115" s="30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s="4" customFormat="1" ht="21.75" customHeight="1">
      <c r="A116" s="278"/>
      <c r="B116" s="278"/>
      <c r="C116" s="278"/>
      <c r="D116" s="242" t="s">
        <v>391</v>
      </c>
      <c r="E116" s="231">
        <v>13.44</v>
      </c>
      <c r="F116" s="309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s="4" customFormat="1" ht="21.75" customHeight="1">
      <c r="A117" s="278"/>
      <c r="B117" s="278"/>
      <c r="C117" s="278"/>
      <c r="D117" s="249" t="s">
        <v>393</v>
      </c>
      <c r="E117" s="231">
        <v>196</v>
      </c>
      <c r="F117" s="30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s="4" customFormat="1" ht="21.75" customHeight="1">
      <c r="A118" s="269"/>
      <c r="B118" s="269"/>
      <c r="C118" s="269"/>
      <c r="D118" s="249" t="s">
        <v>394</v>
      </c>
      <c r="E118" s="231">
        <v>40</v>
      </c>
      <c r="F118" s="3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s="4" customFormat="1" ht="21.75" customHeight="1">
      <c r="A119" s="312">
        <v>45</v>
      </c>
      <c r="B119" s="311" t="s">
        <v>500</v>
      </c>
      <c r="C119" s="311" t="s">
        <v>491</v>
      </c>
      <c r="D119" s="242" t="s">
        <v>501</v>
      </c>
      <c r="E119" s="252">
        <v>10.6</v>
      </c>
      <c r="F119" s="253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s="4" customFormat="1" ht="21.75" customHeight="1">
      <c r="A120" s="313"/>
      <c r="B120" s="306"/>
      <c r="C120" s="306"/>
      <c r="D120" s="241" t="s">
        <v>642</v>
      </c>
      <c r="E120" s="252">
        <v>10.75</v>
      </c>
      <c r="F120" s="253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s="4" customFormat="1" ht="21.75" customHeight="1">
      <c r="A121" s="313"/>
      <c r="B121" s="306"/>
      <c r="C121" s="306"/>
      <c r="D121" s="230" t="s">
        <v>643</v>
      </c>
      <c r="E121" s="252">
        <v>29</v>
      </c>
      <c r="F121" s="253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s="4" customFormat="1" ht="21.75" customHeight="1">
      <c r="A122" s="313"/>
      <c r="B122" s="306"/>
      <c r="C122" s="306"/>
      <c r="D122" s="250" t="s">
        <v>496</v>
      </c>
      <c r="E122" s="252">
        <v>25.32</v>
      </c>
      <c r="F122" s="253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s="4" customFormat="1" ht="21.75" customHeight="1">
      <c r="A123" s="313"/>
      <c r="B123" s="306"/>
      <c r="C123" s="306"/>
      <c r="D123" s="239" t="s">
        <v>644</v>
      </c>
      <c r="E123" s="252">
        <v>88.06</v>
      </c>
      <c r="F123" s="253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s="4" customFormat="1" ht="21.75" customHeight="1">
      <c r="A124" s="313"/>
      <c r="B124" s="278"/>
      <c r="C124" s="306"/>
      <c r="D124" s="254" t="s">
        <v>502</v>
      </c>
      <c r="E124" s="252">
        <v>7.8</v>
      </c>
      <c r="F124" s="253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s="4" customFormat="1" ht="21.75" customHeight="1">
      <c r="A125" s="313"/>
      <c r="B125" s="278"/>
      <c r="C125" s="306"/>
      <c r="D125" s="241" t="s">
        <v>638</v>
      </c>
      <c r="E125" s="252">
        <f>16*0.3</f>
        <v>4.8</v>
      </c>
      <c r="F125" s="253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s="4" customFormat="1" ht="21.75" customHeight="1">
      <c r="A126" s="313"/>
      <c r="B126" s="278"/>
      <c r="C126" s="306"/>
      <c r="D126" s="230" t="s">
        <v>645</v>
      </c>
      <c r="E126" s="252">
        <v>11.7</v>
      </c>
      <c r="F126" s="253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s="4" customFormat="1" ht="21.75" customHeight="1">
      <c r="A127" s="313"/>
      <c r="B127" s="278"/>
      <c r="C127" s="306"/>
      <c r="D127" s="239" t="s">
        <v>503</v>
      </c>
      <c r="E127" s="252">
        <v>21.32</v>
      </c>
      <c r="F127" s="253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s="4" customFormat="1" ht="21.75" customHeight="1">
      <c r="A128" s="313"/>
      <c r="B128" s="269"/>
      <c r="C128" s="303"/>
      <c r="D128" s="239" t="s">
        <v>504</v>
      </c>
      <c r="E128" s="252">
        <v>10.14</v>
      </c>
      <c r="F128" s="253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s="4" customFormat="1" ht="21.75" customHeight="1">
      <c r="A129" s="268">
        <v>46</v>
      </c>
      <c r="B129" s="301" t="s">
        <v>271</v>
      </c>
      <c r="C129" s="301" t="s">
        <v>24</v>
      </c>
      <c r="D129" s="245" t="s">
        <v>279</v>
      </c>
      <c r="E129" s="238">
        <v>66.34</v>
      </c>
      <c r="F129" s="23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s="4" customFormat="1" ht="21.75" customHeight="1">
      <c r="A130" s="269"/>
      <c r="B130" s="291"/>
      <c r="C130" s="291"/>
      <c r="D130" s="245" t="s">
        <v>26</v>
      </c>
      <c r="E130" s="238">
        <v>27</v>
      </c>
      <c r="F130" s="23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s="4" customFormat="1" ht="21.75" customHeight="1" thickBot="1">
      <c r="A131" s="232">
        <v>47</v>
      </c>
      <c r="B131" s="235" t="s">
        <v>277</v>
      </c>
      <c r="C131" s="235" t="s">
        <v>25</v>
      </c>
      <c r="D131" s="255" t="s">
        <v>278</v>
      </c>
      <c r="E131" s="256">
        <v>320</v>
      </c>
      <c r="F131" s="256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27.75" customHeight="1" thickBot="1">
      <c r="A132" s="265" t="s">
        <v>2</v>
      </c>
      <c r="B132" s="266"/>
      <c r="C132" s="266"/>
      <c r="D132" s="267"/>
      <c r="E132" s="257">
        <f>SUM(E8:E131)</f>
        <v>9767.604999999992</v>
      </c>
      <c r="F132" s="25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9:25" ht="12.75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12.75">
      <c r="B134" s="1"/>
      <c r="C134" s="1"/>
      <c r="D134" s="1"/>
      <c r="E134" s="2"/>
      <c r="F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9:25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9:25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9:25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12.75">
      <c r="B138" s="3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9:25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9:25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9:25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9:25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9:25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9:25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9:25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9:25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9:25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9:25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9:25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9:25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9:25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9:25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9:25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9:25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9:25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9:25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9:25" ht="12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9:25" ht="12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9:25" ht="12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9:25" ht="12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9:25" ht="12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9:25" ht="12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9:25" ht="12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9:25" ht="12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9:25" ht="12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9:25" ht="12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9:25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9:25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9:25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9:25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9:25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2:24" ht="12.7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2:24" ht="12.7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2:24" ht="12.7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2:24" ht="12.7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2:24" ht="12.7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2:24" ht="12.7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2:24" ht="12.7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2:24" ht="12.7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2:24" ht="12.7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2:24" ht="12.7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2:24" ht="12.7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2:24" ht="12.7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2:24" ht="12.7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</sheetData>
  <sheetProtection/>
  <mergeCells count="74">
    <mergeCell ref="A18:A19"/>
    <mergeCell ref="A25:A30"/>
    <mergeCell ref="A47:A48"/>
    <mergeCell ref="A58:A61"/>
    <mergeCell ref="A63:A68"/>
    <mergeCell ref="F102:F110"/>
    <mergeCell ref="F41:F42"/>
    <mergeCell ref="F20:F24"/>
    <mergeCell ref="B18:B19"/>
    <mergeCell ref="C25:C30"/>
    <mergeCell ref="F111:F118"/>
    <mergeCell ref="B119:B128"/>
    <mergeCell ref="C119:C128"/>
    <mergeCell ref="A119:A128"/>
    <mergeCell ref="C62:C68"/>
    <mergeCell ref="B58:B61"/>
    <mergeCell ref="C58:C61"/>
    <mergeCell ref="F58:F75"/>
    <mergeCell ref="B63:B68"/>
    <mergeCell ref="A69:A75"/>
    <mergeCell ref="B25:B30"/>
    <mergeCell ref="F25:F30"/>
    <mergeCell ref="C47:C48"/>
    <mergeCell ref="B47:B48"/>
    <mergeCell ref="F47:F48"/>
    <mergeCell ref="C69:C75"/>
    <mergeCell ref="B69:B75"/>
    <mergeCell ref="C41:C42"/>
    <mergeCell ref="B41:B42"/>
    <mergeCell ref="B54:B56"/>
    <mergeCell ref="C78:C96"/>
    <mergeCell ref="B78:B96"/>
    <mergeCell ref="A78:A96"/>
    <mergeCell ref="C54:C56"/>
    <mergeCell ref="C49:C50"/>
    <mergeCell ref="A54:A56"/>
    <mergeCell ref="A41:A42"/>
    <mergeCell ref="C100:C101"/>
    <mergeCell ref="C11:C12"/>
    <mergeCell ref="A11:A12"/>
    <mergeCell ref="B35:B36"/>
    <mergeCell ref="A35:A36"/>
    <mergeCell ref="C35:C36"/>
    <mergeCell ref="B44:B45"/>
    <mergeCell ref="A44:A45"/>
    <mergeCell ref="C44:C45"/>
    <mergeCell ref="C20:C24"/>
    <mergeCell ref="B11:B12"/>
    <mergeCell ref="B129:B130"/>
    <mergeCell ref="C129:C130"/>
    <mergeCell ref="C18:C19"/>
    <mergeCell ref="A20:A24"/>
    <mergeCell ref="B20:B24"/>
    <mergeCell ref="B14:B15"/>
    <mergeCell ref="A14:A15"/>
    <mergeCell ref="C14:C15"/>
    <mergeCell ref="A3:F5"/>
    <mergeCell ref="C1:F1"/>
    <mergeCell ref="C9:C10"/>
    <mergeCell ref="B7:C7"/>
    <mergeCell ref="A9:A10"/>
    <mergeCell ref="B9:B10"/>
    <mergeCell ref="B6:C6"/>
    <mergeCell ref="F9:F10"/>
    <mergeCell ref="A132:D132"/>
    <mergeCell ref="A100:A101"/>
    <mergeCell ref="A129:A130"/>
    <mergeCell ref="C102:C110"/>
    <mergeCell ref="B102:B110"/>
    <mergeCell ref="A102:A110"/>
    <mergeCell ref="B100:B101"/>
    <mergeCell ref="C111:C118"/>
    <mergeCell ref="B111:B118"/>
    <mergeCell ref="A111:A118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9" scale="54" r:id="rId1"/>
  <rowBreaks count="3" manualBreakCount="3">
    <brk id="43" max="255" man="1"/>
    <brk id="77" max="255" man="1"/>
    <brk id="118" max="255" man="1"/>
  </rowBreaks>
  <colBreaks count="1" manualBreakCount="1">
    <brk id="9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438"/>
  <sheetViews>
    <sheetView zoomScale="118" zoomScaleNormal="118" zoomScalePageLayoutView="0" workbookViewId="0" topLeftCell="A422">
      <selection activeCell="H455" sqref="H455"/>
    </sheetView>
  </sheetViews>
  <sheetFormatPr defaultColWidth="9.00390625" defaultRowHeight="12.75"/>
  <cols>
    <col min="1" max="1" width="7.00390625" style="0" customWidth="1"/>
    <col min="3" max="3" width="24.00390625" style="0" customWidth="1"/>
    <col min="4" max="4" width="26.125" style="0" customWidth="1"/>
    <col min="5" max="5" width="15.25390625" style="0" customWidth="1"/>
  </cols>
  <sheetData>
    <row r="1" ht="20.25" customHeight="1"/>
    <row r="2" spans="3:5" ht="20.25">
      <c r="C2" s="359" t="s">
        <v>75</v>
      </c>
      <c r="D2" s="359"/>
      <c r="E2" s="359"/>
    </row>
    <row r="3" spans="3:5" ht="7.5" customHeight="1">
      <c r="C3" s="36"/>
      <c r="D3" s="36"/>
      <c r="E3" s="36"/>
    </row>
    <row r="4" ht="13.5" customHeight="1" thickBot="1"/>
    <row r="5" spans="1:5" ht="51" customHeight="1">
      <c r="A5" s="380" t="s">
        <v>280</v>
      </c>
      <c r="B5" s="381"/>
      <c r="C5" s="381"/>
      <c r="D5" s="381"/>
      <c r="E5" s="382"/>
    </row>
    <row r="6" spans="1:5" ht="20.25">
      <c r="A6" s="385" t="s">
        <v>76</v>
      </c>
      <c r="B6" s="386"/>
      <c r="C6" s="386"/>
      <c r="D6" s="386"/>
      <c r="E6" s="387"/>
    </row>
    <row r="7" spans="1:5" ht="12.75">
      <c r="A7" s="21" t="s">
        <v>0</v>
      </c>
      <c r="B7" s="15" t="s">
        <v>41</v>
      </c>
      <c r="C7" s="383" t="s">
        <v>42</v>
      </c>
      <c r="D7" s="384"/>
      <c r="E7" s="34" t="s">
        <v>43</v>
      </c>
    </row>
    <row r="8" spans="1:5" ht="12.75">
      <c r="A8" s="62">
        <v>1</v>
      </c>
      <c r="B8" s="63" t="s">
        <v>48</v>
      </c>
      <c r="C8" s="49" t="s">
        <v>44</v>
      </c>
      <c r="D8" s="50" t="s">
        <v>45</v>
      </c>
      <c r="E8" s="158">
        <v>45</v>
      </c>
    </row>
    <row r="9" spans="1:5" ht="12.75">
      <c r="A9" s="62">
        <v>2</v>
      </c>
      <c r="B9" s="357" t="s">
        <v>49</v>
      </c>
      <c r="C9" s="49" t="s">
        <v>28</v>
      </c>
      <c r="D9" s="50" t="s">
        <v>50</v>
      </c>
      <c r="E9" s="324">
        <v>51</v>
      </c>
    </row>
    <row r="10" spans="1:5" ht="12.75">
      <c r="A10" s="64">
        <v>3</v>
      </c>
      <c r="B10" s="394"/>
      <c r="C10" s="49" t="s">
        <v>51</v>
      </c>
      <c r="D10" s="50" t="s">
        <v>52</v>
      </c>
      <c r="E10" s="392"/>
    </row>
    <row r="11" spans="1:5" ht="12.75">
      <c r="A11" s="62">
        <v>4</v>
      </c>
      <c r="B11" s="394"/>
      <c r="C11" s="49" t="s">
        <v>44</v>
      </c>
      <c r="D11" s="50" t="s">
        <v>45</v>
      </c>
      <c r="E11" s="392"/>
    </row>
    <row r="12" spans="1:5" ht="12.75">
      <c r="A12" s="62">
        <v>5</v>
      </c>
      <c r="B12" s="331"/>
      <c r="C12" s="49" t="s">
        <v>53</v>
      </c>
      <c r="D12" s="50" t="s">
        <v>54</v>
      </c>
      <c r="E12" s="396"/>
    </row>
    <row r="13" spans="1:5" ht="12.75">
      <c r="A13" s="62">
        <v>6</v>
      </c>
      <c r="B13" s="63" t="s">
        <v>55</v>
      </c>
      <c r="C13" s="49" t="s">
        <v>28</v>
      </c>
      <c r="D13" s="50" t="s">
        <v>50</v>
      </c>
      <c r="E13" s="158">
        <v>11</v>
      </c>
    </row>
    <row r="14" spans="1:5" ht="12.75">
      <c r="A14" s="62">
        <v>7</v>
      </c>
      <c r="B14" s="357" t="s">
        <v>56</v>
      </c>
      <c r="C14" s="49" t="s">
        <v>57</v>
      </c>
      <c r="D14" s="50" t="s">
        <v>58</v>
      </c>
      <c r="E14" s="324">
        <v>15</v>
      </c>
    </row>
    <row r="15" spans="1:5" ht="12.75">
      <c r="A15" s="64">
        <v>8</v>
      </c>
      <c r="B15" s="358"/>
      <c r="C15" s="49" t="s">
        <v>44</v>
      </c>
      <c r="D15" s="50" t="s">
        <v>45</v>
      </c>
      <c r="E15" s="325"/>
    </row>
    <row r="16" spans="1:5" ht="12.75">
      <c r="A16" s="62">
        <v>9</v>
      </c>
      <c r="B16" s="357" t="s">
        <v>59</v>
      </c>
      <c r="C16" s="49" t="s">
        <v>60</v>
      </c>
      <c r="D16" s="50" t="s">
        <v>61</v>
      </c>
      <c r="E16" s="324">
        <v>97</v>
      </c>
    </row>
    <row r="17" spans="1:5" ht="12.75">
      <c r="A17" s="62">
        <v>10</v>
      </c>
      <c r="B17" s="394"/>
      <c r="C17" s="49" t="s">
        <v>62</v>
      </c>
      <c r="D17" s="50" t="s">
        <v>63</v>
      </c>
      <c r="E17" s="392"/>
    </row>
    <row r="18" spans="1:5" ht="12.75">
      <c r="A18" s="62">
        <v>11</v>
      </c>
      <c r="B18" s="394"/>
      <c r="C18" s="49" t="s">
        <v>44</v>
      </c>
      <c r="D18" s="50" t="s">
        <v>45</v>
      </c>
      <c r="E18" s="392"/>
    </row>
    <row r="19" spans="1:5" ht="13.5" thickBot="1">
      <c r="A19" s="62">
        <v>12</v>
      </c>
      <c r="B19" s="395"/>
      <c r="C19" s="65" t="s">
        <v>53</v>
      </c>
      <c r="D19" s="66" t="s">
        <v>54</v>
      </c>
      <c r="E19" s="393"/>
    </row>
    <row r="20" spans="1:5" ht="13.5" thickBot="1">
      <c r="A20" s="388" t="s">
        <v>77</v>
      </c>
      <c r="B20" s="317"/>
      <c r="C20" s="317"/>
      <c r="D20" s="318"/>
      <c r="E20" s="67">
        <f>SUM(E8:E19)</f>
        <v>219</v>
      </c>
    </row>
    <row r="21" spans="1:5" ht="33" customHeight="1" thickBot="1">
      <c r="A21" s="377" t="s">
        <v>15</v>
      </c>
      <c r="B21" s="397"/>
      <c r="C21" s="397"/>
      <c r="D21" s="397"/>
      <c r="E21" s="398"/>
    </row>
    <row r="22" spans="1:11" ht="12.75">
      <c r="A22" s="26" t="s">
        <v>0</v>
      </c>
      <c r="B22" s="22" t="s">
        <v>41</v>
      </c>
      <c r="C22" s="373" t="s">
        <v>42</v>
      </c>
      <c r="D22" s="374"/>
      <c r="E22" s="35" t="s">
        <v>43</v>
      </c>
      <c r="F22" s="19"/>
      <c r="G22" s="376"/>
      <c r="H22" s="376"/>
      <c r="I22" s="19"/>
      <c r="J22" s="16"/>
      <c r="K22" s="19"/>
    </row>
    <row r="23" spans="1:11" ht="12.75">
      <c r="A23" s="25">
        <v>1</v>
      </c>
      <c r="B23" s="52">
        <v>3</v>
      </c>
      <c r="C23" s="49" t="s">
        <v>85</v>
      </c>
      <c r="D23" s="49" t="s">
        <v>86</v>
      </c>
      <c r="E23" s="43">
        <v>4.15</v>
      </c>
      <c r="F23" s="19"/>
      <c r="G23" s="19"/>
      <c r="H23" s="19"/>
      <c r="I23" s="19"/>
      <c r="J23" s="16"/>
      <c r="K23" s="23"/>
    </row>
    <row r="24" spans="1:11" ht="12.75">
      <c r="A24" s="25">
        <v>2</v>
      </c>
      <c r="B24" s="52">
        <v>4</v>
      </c>
      <c r="C24" s="49" t="s">
        <v>85</v>
      </c>
      <c r="D24" s="49" t="s">
        <v>86</v>
      </c>
      <c r="E24" s="43">
        <v>7.54</v>
      </c>
      <c r="F24" s="19"/>
      <c r="G24" s="17"/>
      <c r="H24" s="17"/>
      <c r="I24" s="19"/>
      <c r="J24" s="16"/>
      <c r="K24" s="19"/>
    </row>
    <row r="25" spans="1:11" ht="12.75">
      <c r="A25" s="25">
        <v>3</v>
      </c>
      <c r="B25" s="52">
        <v>5</v>
      </c>
      <c r="C25" s="49" t="s">
        <v>85</v>
      </c>
      <c r="D25" s="49" t="s">
        <v>86</v>
      </c>
      <c r="E25" s="43">
        <v>4.52</v>
      </c>
      <c r="F25" s="19"/>
      <c r="G25" s="17"/>
      <c r="H25" s="17"/>
      <c r="I25" s="19"/>
      <c r="J25" s="16"/>
      <c r="K25" s="19"/>
    </row>
    <row r="26" spans="1:11" ht="12.75">
      <c r="A26" s="25">
        <v>4</v>
      </c>
      <c r="B26" s="52">
        <v>6</v>
      </c>
      <c r="C26" s="49" t="s">
        <v>85</v>
      </c>
      <c r="D26" s="49" t="s">
        <v>86</v>
      </c>
      <c r="E26" s="43">
        <v>4.9</v>
      </c>
      <c r="F26" s="19"/>
      <c r="G26" s="17"/>
      <c r="H26" s="17"/>
      <c r="I26" s="19"/>
      <c r="J26" s="16"/>
      <c r="K26" s="19"/>
    </row>
    <row r="27" spans="1:11" ht="12.75">
      <c r="A27" s="25">
        <v>5</v>
      </c>
      <c r="B27" s="52">
        <v>7</v>
      </c>
      <c r="C27" s="49" t="s">
        <v>85</v>
      </c>
      <c r="D27" s="49" t="s">
        <v>86</v>
      </c>
      <c r="E27" s="43">
        <v>4.9</v>
      </c>
      <c r="F27" s="19"/>
      <c r="G27" s="17"/>
      <c r="H27" s="17"/>
      <c r="I27" s="19"/>
      <c r="J27" s="16"/>
      <c r="K27" s="19"/>
    </row>
    <row r="28" spans="1:11" ht="12.75">
      <c r="A28" s="25">
        <v>6</v>
      </c>
      <c r="B28" s="52">
        <v>8</v>
      </c>
      <c r="C28" s="48" t="s">
        <v>85</v>
      </c>
      <c r="D28" s="48" t="s">
        <v>86</v>
      </c>
      <c r="E28" s="43">
        <v>1.54</v>
      </c>
      <c r="F28" s="19"/>
      <c r="G28" s="17"/>
      <c r="H28" s="17"/>
      <c r="I28" s="19"/>
      <c r="J28" s="16"/>
      <c r="K28" s="19"/>
    </row>
    <row r="29" spans="1:11" ht="12.75">
      <c r="A29" s="25">
        <v>7</v>
      </c>
      <c r="B29" s="52">
        <v>9</v>
      </c>
      <c r="C29" s="48" t="s">
        <v>87</v>
      </c>
      <c r="D29" s="48" t="s">
        <v>105</v>
      </c>
      <c r="E29" s="43">
        <v>59.8</v>
      </c>
      <c r="F29" s="19"/>
      <c r="G29" s="19"/>
      <c r="H29" s="19"/>
      <c r="I29" s="19"/>
      <c r="J29" s="16"/>
      <c r="K29" s="19"/>
    </row>
    <row r="30" spans="1:11" ht="12.75">
      <c r="A30" s="25">
        <v>8</v>
      </c>
      <c r="B30" s="375">
        <v>10</v>
      </c>
      <c r="C30" s="48" t="s">
        <v>89</v>
      </c>
      <c r="D30" s="48" t="s">
        <v>90</v>
      </c>
      <c r="E30" s="45">
        <v>13.04</v>
      </c>
      <c r="F30" s="19"/>
      <c r="G30" s="19"/>
      <c r="H30" s="19"/>
      <c r="I30" s="19"/>
      <c r="J30" s="16"/>
      <c r="K30" s="19"/>
    </row>
    <row r="31" spans="1:11" ht="12.75">
      <c r="A31" s="25">
        <v>9</v>
      </c>
      <c r="B31" s="365"/>
      <c r="C31" s="48" t="s">
        <v>91</v>
      </c>
      <c r="D31" s="48" t="s">
        <v>92</v>
      </c>
      <c r="E31" s="46">
        <v>12.56</v>
      </c>
      <c r="F31" s="19"/>
      <c r="G31" s="19"/>
      <c r="H31" s="19"/>
      <c r="I31" s="19"/>
      <c r="J31" s="360"/>
      <c r="K31" s="19"/>
    </row>
    <row r="32" spans="1:11" ht="12.75">
      <c r="A32" s="25">
        <v>10</v>
      </c>
      <c r="B32" s="337"/>
      <c r="C32" s="48" t="s">
        <v>93</v>
      </c>
      <c r="D32" s="48" t="s">
        <v>94</v>
      </c>
      <c r="E32" s="42">
        <v>7.4</v>
      </c>
      <c r="F32" s="19"/>
      <c r="G32" s="19"/>
      <c r="H32" s="19"/>
      <c r="I32" s="19"/>
      <c r="J32" s="360"/>
      <c r="K32" s="19"/>
    </row>
    <row r="33" spans="1:11" ht="12.75">
      <c r="A33" s="25">
        <v>11</v>
      </c>
      <c r="B33" s="52">
        <v>11</v>
      </c>
      <c r="C33" s="48" t="s">
        <v>69</v>
      </c>
      <c r="D33" s="48" t="s">
        <v>70</v>
      </c>
      <c r="E33" s="43">
        <v>31</v>
      </c>
      <c r="F33" s="19"/>
      <c r="G33" s="19"/>
      <c r="H33" s="19"/>
      <c r="I33" s="19"/>
      <c r="J33" s="360"/>
      <c r="K33" s="27"/>
    </row>
    <row r="34" spans="1:11" ht="12.75">
      <c r="A34" s="25">
        <v>12</v>
      </c>
      <c r="B34" s="52">
        <v>12</v>
      </c>
      <c r="C34" s="48" t="s">
        <v>69</v>
      </c>
      <c r="D34" s="48" t="s">
        <v>70</v>
      </c>
      <c r="E34" s="43">
        <v>46</v>
      </c>
      <c r="F34" s="19"/>
      <c r="G34" s="19"/>
      <c r="H34" s="19"/>
      <c r="I34" s="19"/>
      <c r="J34" s="16"/>
      <c r="K34" s="19"/>
    </row>
    <row r="35" spans="1:11" ht="12.75">
      <c r="A35" s="25">
        <v>13</v>
      </c>
      <c r="B35" s="52">
        <v>13</v>
      </c>
      <c r="C35" s="48" t="s">
        <v>46</v>
      </c>
      <c r="D35" s="48" t="s">
        <v>47</v>
      </c>
      <c r="E35" s="43">
        <v>7.7</v>
      </c>
      <c r="F35" s="19"/>
      <c r="G35" s="19"/>
      <c r="H35" s="19"/>
      <c r="I35" s="19"/>
      <c r="J35" s="16"/>
      <c r="K35" s="19"/>
    </row>
    <row r="36" spans="1:11" ht="12.75">
      <c r="A36" s="25">
        <v>14</v>
      </c>
      <c r="B36" s="375">
        <v>14</v>
      </c>
      <c r="C36" s="48" t="s">
        <v>46</v>
      </c>
      <c r="D36" s="48" t="s">
        <v>47</v>
      </c>
      <c r="E36" s="80">
        <v>22.89</v>
      </c>
      <c r="F36" s="19"/>
      <c r="G36" s="19"/>
      <c r="H36" s="19"/>
      <c r="I36" s="19"/>
      <c r="J36" s="16"/>
      <c r="K36" s="19"/>
    </row>
    <row r="37" spans="1:11" ht="12.75">
      <c r="A37" s="25">
        <v>15</v>
      </c>
      <c r="B37" s="337"/>
      <c r="C37" s="48" t="s">
        <v>95</v>
      </c>
      <c r="D37" s="48" t="s">
        <v>96</v>
      </c>
      <c r="E37" s="149">
        <f>2.54+1.26</f>
        <v>3.8</v>
      </c>
      <c r="F37" s="19"/>
      <c r="G37" s="19"/>
      <c r="H37" s="19"/>
      <c r="I37" s="19"/>
      <c r="J37" s="16"/>
      <c r="K37" s="19"/>
    </row>
    <row r="38" spans="1:11" ht="12.75">
      <c r="A38" s="25">
        <v>16</v>
      </c>
      <c r="B38" s="52">
        <v>16</v>
      </c>
      <c r="C38" s="48" t="s">
        <v>71</v>
      </c>
      <c r="D38" s="48" t="s">
        <v>72</v>
      </c>
      <c r="E38" s="43">
        <v>10</v>
      </c>
      <c r="F38" s="19"/>
      <c r="G38" s="19"/>
      <c r="H38" s="19"/>
      <c r="I38" s="19"/>
      <c r="J38" s="16"/>
      <c r="K38" s="19"/>
    </row>
    <row r="39" spans="1:11" ht="12.75">
      <c r="A39" s="25">
        <v>17</v>
      </c>
      <c r="B39" s="52">
        <v>17</v>
      </c>
      <c r="C39" s="48" t="s">
        <v>97</v>
      </c>
      <c r="D39" s="48" t="s">
        <v>98</v>
      </c>
      <c r="E39" s="43">
        <v>60</v>
      </c>
      <c r="F39" s="19"/>
      <c r="G39" s="19"/>
      <c r="H39" s="19"/>
      <c r="I39" s="19"/>
      <c r="J39" s="16"/>
      <c r="K39" s="19"/>
    </row>
    <row r="40" spans="1:11" ht="12.75">
      <c r="A40" s="25">
        <v>18</v>
      </c>
      <c r="B40" s="52">
        <v>18</v>
      </c>
      <c r="C40" s="48" t="s">
        <v>99</v>
      </c>
      <c r="D40" s="48" t="s">
        <v>100</v>
      </c>
      <c r="E40" s="43">
        <v>24.3</v>
      </c>
      <c r="F40" s="19"/>
      <c r="G40" s="19"/>
      <c r="H40" s="19"/>
      <c r="I40" s="19"/>
      <c r="J40" s="16"/>
      <c r="K40" s="19"/>
    </row>
    <row r="41" spans="1:11" ht="12.75">
      <c r="A41" s="25">
        <v>19</v>
      </c>
      <c r="B41" s="52">
        <v>19</v>
      </c>
      <c r="C41" s="48" t="s">
        <v>101</v>
      </c>
      <c r="D41" s="48" t="s">
        <v>102</v>
      </c>
      <c r="E41" s="43">
        <v>14</v>
      </c>
      <c r="F41" s="19"/>
      <c r="G41" s="19"/>
      <c r="H41" s="19"/>
      <c r="I41" s="19"/>
      <c r="J41" s="16"/>
      <c r="K41" s="19"/>
    </row>
    <row r="42" spans="1:11" ht="12.75">
      <c r="A42" s="25">
        <v>20</v>
      </c>
      <c r="B42" s="52">
        <v>20</v>
      </c>
      <c r="C42" s="48" t="s">
        <v>101</v>
      </c>
      <c r="D42" s="48" t="s">
        <v>102</v>
      </c>
      <c r="E42" s="43">
        <v>12</v>
      </c>
      <c r="F42" s="19"/>
      <c r="G42" s="19"/>
      <c r="H42" s="19"/>
      <c r="I42" s="19"/>
      <c r="J42" s="16"/>
      <c r="K42" s="19"/>
    </row>
    <row r="43" spans="1:11" ht="12.75">
      <c r="A43" s="25">
        <v>21</v>
      </c>
      <c r="B43" s="52">
        <v>21</v>
      </c>
      <c r="C43" s="48" t="s">
        <v>101</v>
      </c>
      <c r="D43" s="48" t="s">
        <v>102</v>
      </c>
      <c r="E43" s="43">
        <v>21</v>
      </c>
      <c r="F43" s="19"/>
      <c r="G43" s="19"/>
      <c r="H43" s="19"/>
      <c r="I43" s="19"/>
      <c r="J43" s="16"/>
      <c r="K43" s="19"/>
    </row>
    <row r="44" spans="1:11" ht="12.75">
      <c r="A44" s="25">
        <v>22</v>
      </c>
      <c r="B44" s="52">
        <v>22</v>
      </c>
      <c r="C44" s="48" t="s">
        <v>101</v>
      </c>
      <c r="D44" s="48" t="s">
        <v>102</v>
      </c>
      <c r="E44" s="43">
        <v>8.3</v>
      </c>
      <c r="F44" s="19"/>
      <c r="G44" s="19"/>
      <c r="H44" s="19"/>
      <c r="I44" s="19"/>
      <c r="J44" s="16"/>
      <c r="K44" s="19"/>
    </row>
    <row r="45" spans="1:11" ht="12.75">
      <c r="A45" s="25">
        <v>23</v>
      </c>
      <c r="B45" s="52">
        <v>23</v>
      </c>
      <c r="C45" s="48" t="s">
        <v>87</v>
      </c>
      <c r="D45" s="48" t="s">
        <v>105</v>
      </c>
      <c r="E45" s="43">
        <v>32.6</v>
      </c>
      <c r="F45" s="19"/>
      <c r="G45" s="19"/>
      <c r="H45" s="19"/>
      <c r="I45" s="19"/>
      <c r="J45" s="16"/>
      <c r="K45" s="19"/>
    </row>
    <row r="46" spans="1:11" ht="12.75">
      <c r="A46" s="25">
        <v>24</v>
      </c>
      <c r="B46" s="52">
        <v>24</v>
      </c>
      <c r="C46" s="48" t="s">
        <v>103</v>
      </c>
      <c r="D46" s="48" t="s">
        <v>104</v>
      </c>
      <c r="E46" s="43">
        <v>62.8</v>
      </c>
      <c r="F46" s="19"/>
      <c r="G46" s="19"/>
      <c r="H46" s="19"/>
      <c r="I46" s="19"/>
      <c r="J46" s="16"/>
      <c r="K46" s="19"/>
    </row>
    <row r="47" spans="1:11" ht="12.75">
      <c r="A47" s="25">
        <v>25</v>
      </c>
      <c r="B47" s="52">
        <v>25</v>
      </c>
      <c r="C47" s="48" t="s">
        <v>46</v>
      </c>
      <c r="D47" s="48" t="s">
        <v>47</v>
      </c>
      <c r="E47" s="43">
        <v>100</v>
      </c>
      <c r="F47" s="19"/>
      <c r="G47" s="19"/>
      <c r="H47" s="19"/>
      <c r="I47" s="19"/>
      <c r="J47" s="16"/>
      <c r="K47" s="19"/>
    </row>
    <row r="48" spans="1:11" ht="12.75">
      <c r="A48" s="25">
        <v>26</v>
      </c>
      <c r="B48" s="52">
        <v>26</v>
      </c>
      <c r="C48" s="48" t="s">
        <v>46</v>
      </c>
      <c r="D48" s="48" t="s">
        <v>47</v>
      </c>
      <c r="E48" s="43">
        <v>38.47</v>
      </c>
      <c r="F48" s="19"/>
      <c r="G48" s="19"/>
      <c r="H48" s="19"/>
      <c r="I48" s="19"/>
      <c r="J48" s="16"/>
      <c r="K48" s="19"/>
    </row>
    <row r="49" spans="1:11" ht="12.75">
      <c r="A49" s="25">
        <v>27</v>
      </c>
      <c r="B49" s="52">
        <v>28</v>
      </c>
      <c r="C49" s="48" t="s">
        <v>85</v>
      </c>
      <c r="D49" s="48" t="s">
        <v>86</v>
      </c>
      <c r="E49" s="43">
        <v>21.23</v>
      </c>
      <c r="F49" s="19"/>
      <c r="G49" s="19"/>
      <c r="H49" s="19"/>
      <c r="I49" s="19"/>
      <c r="J49" s="16"/>
      <c r="K49" s="19"/>
    </row>
    <row r="50" spans="1:11" ht="12.75">
      <c r="A50" s="25">
        <v>28</v>
      </c>
      <c r="B50" s="52">
        <v>29</v>
      </c>
      <c r="C50" s="48" t="s">
        <v>85</v>
      </c>
      <c r="D50" s="48" t="s">
        <v>86</v>
      </c>
      <c r="E50" s="43">
        <v>8.54</v>
      </c>
      <c r="F50" s="19"/>
      <c r="G50" s="24"/>
      <c r="H50" s="24"/>
      <c r="I50" s="19"/>
      <c r="J50" s="16"/>
      <c r="K50" s="19"/>
    </row>
    <row r="51" spans="1:11" ht="12.75">
      <c r="A51" s="25">
        <v>29</v>
      </c>
      <c r="B51" s="52">
        <v>30</v>
      </c>
      <c r="C51" s="49" t="s">
        <v>85</v>
      </c>
      <c r="D51" s="49" t="s">
        <v>86</v>
      </c>
      <c r="E51" s="43">
        <v>26.4</v>
      </c>
      <c r="F51" s="19"/>
      <c r="G51" s="19"/>
      <c r="H51" s="19"/>
      <c r="I51" s="19"/>
      <c r="J51" s="16"/>
      <c r="K51" s="19"/>
    </row>
    <row r="52" spans="1:11" ht="12.75">
      <c r="A52" s="25">
        <v>30</v>
      </c>
      <c r="B52" s="52">
        <v>31</v>
      </c>
      <c r="C52" s="48" t="s">
        <v>85</v>
      </c>
      <c r="D52" s="48" t="s">
        <v>86</v>
      </c>
      <c r="E52" s="43">
        <v>13.85</v>
      </c>
      <c r="F52" s="19"/>
      <c r="G52" s="19"/>
      <c r="H52" s="19"/>
      <c r="I52" s="19"/>
      <c r="J52" s="16"/>
      <c r="K52" s="19"/>
    </row>
    <row r="53" spans="1:11" ht="13.5" thickBot="1">
      <c r="A53" s="25">
        <v>31</v>
      </c>
      <c r="B53" s="53">
        <v>32</v>
      </c>
      <c r="C53" s="54" t="s">
        <v>85</v>
      </c>
      <c r="D53" s="54" t="s">
        <v>86</v>
      </c>
      <c r="E53" s="44">
        <v>18.85</v>
      </c>
      <c r="F53" s="19"/>
      <c r="G53" s="17"/>
      <c r="H53" s="17"/>
      <c r="I53" s="19"/>
      <c r="J53" s="16"/>
      <c r="K53" s="19"/>
    </row>
    <row r="54" spans="1:11" ht="13.5" thickBot="1">
      <c r="A54" s="389" t="s">
        <v>77</v>
      </c>
      <c r="B54" s="390"/>
      <c r="C54" s="390"/>
      <c r="D54" s="391"/>
      <c r="E54" s="28">
        <f>SUM(E23:E53)</f>
        <v>704.08</v>
      </c>
      <c r="F54" s="19"/>
      <c r="G54" s="19"/>
      <c r="H54" s="19"/>
      <c r="I54" s="19"/>
      <c r="J54" s="16"/>
      <c r="K54" s="19"/>
    </row>
    <row r="55" spans="1:11" ht="21" thickBot="1">
      <c r="A55" s="377" t="s">
        <v>107</v>
      </c>
      <c r="B55" s="378"/>
      <c r="C55" s="378"/>
      <c r="D55" s="378"/>
      <c r="E55" s="379"/>
      <c r="F55" s="2"/>
      <c r="G55" s="2"/>
      <c r="H55" s="2"/>
      <c r="I55" s="2"/>
      <c r="J55" s="2"/>
      <c r="K55" s="2"/>
    </row>
    <row r="56" spans="1:11" ht="12.75">
      <c r="A56" s="55" t="s">
        <v>0</v>
      </c>
      <c r="B56" s="57" t="s">
        <v>41</v>
      </c>
      <c r="C56" s="363" t="s">
        <v>42</v>
      </c>
      <c r="D56" s="364"/>
      <c r="E56" s="51" t="s">
        <v>43</v>
      </c>
      <c r="F56" s="2"/>
      <c r="G56" s="2"/>
      <c r="H56" s="2"/>
      <c r="I56" s="2"/>
      <c r="J56" s="2"/>
      <c r="K56" s="2"/>
    </row>
    <row r="57" spans="1:10" ht="12.75">
      <c r="A57" s="56">
        <v>1</v>
      </c>
      <c r="B57" s="155">
        <v>5</v>
      </c>
      <c r="C57" s="49" t="s">
        <v>44</v>
      </c>
      <c r="D57" s="50" t="s">
        <v>45</v>
      </c>
      <c r="E57" s="43">
        <v>6</v>
      </c>
      <c r="F57" s="19"/>
      <c r="G57" s="19"/>
      <c r="H57" s="29"/>
      <c r="I57" s="19"/>
      <c r="J57" s="20"/>
    </row>
    <row r="58" spans="1:10" ht="12.75">
      <c r="A58" s="56">
        <v>2</v>
      </c>
      <c r="B58" s="370">
        <v>6</v>
      </c>
      <c r="C58" s="48" t="s">
        <v>28</v>
      </c>
      <c r="D58" s="58" t="s">
        <v>50</v>
      </c>
      <c r="E58" s="329">
        <v>23.37</v>
      </c>
      <c r="F58" s="19"/>
      <c r="G58" s="19"/>
      <c r="H58" s="29"/>
      <c r="I58" s="19"/>
      <c r="J58" s="20"/>
    </row>
    <row r="59" spans="1:10" ht="12.75">
      <c r="A59" s="56">
        <v>3</v>
      </c>
      <c r="B59" s="372"/>
      <c r="C59" s="48" t="s">
        <v>71</v>
      </c>
      <c r="D59" s="58" t="s">
        <v>72</v>
      </c>
      <c r="E59" s="333"/>
      <c r="F59" s="19"/>
      <c r="G59" s="19"/>
      <c r="H59" s="29"/>
      <c r="I59" s="19"/>
      <c r="J59" s="20"/>
    </row>
    <row r="60" spans="1:10" ht="12.75">
      <c r="A60" s="56">
        <v>4</v>
      </c>
      <c r="B60" s="370">
        <v>7</v>
      </c>
      <c r="C60" s="48" t="s">
        <v>46</v>
      </c>
      <c r="D60" s="58" t="s">
        <v>47</v>
      </c>
      <c r="E60" s="44">
        <v>47.92</v>
      </c>
      <c r="F60" s="19"/>
      <c r="G60" s="19"/>
      <c r="H60" s="29"/>
      <c r="I60" s="19"/>
      <c r="J60" s="20"/>
    </row>
    <row r="61" spans="1:10" ht="12.75">
      <c r="A61" s="56">
        <v>5</v>
      </c>
      <c r="B61" s="371"/>
      <c r="C61" s="48" t="s">
        <v>71</v>
      </c>
      <c r="D61" s="58" t="s">
        <v>72</v>
      </c>
      <c r="E61" s="329">
        <v>20.16</v>
      </c>
      <c r="F61" s="19"/>
      <c r="G61" s="19"/>
      <c r="H61" s="29"/>
      <c r="I61" s="19"/>
      <c r="J61" s="20"/>
    </row>
    <row r="62" spans="1:10" ht="12.75">
      <c r="A62" s="56">
        <v>6</v>
      </c>
      <c r="B62" s="372"/>
      <c r="C62" s="48" t="s">
        <v>28</v>
      </c>
      <c r="D62" s="58" t="s">
        <v>50</v>
      </c>
      <c r="E62" s="325"/>
      <c r="F62" s="19"/>
      <c r="G62" s="17"/>
      <c r="H62" s="18"/>
      <c r="I62" s="19"/>
      <c r="J62" s="20"/>
    </row>
    <row r="63" spans="1:10" ht="12.75">
      <c r="A63" s="56">
        <v>7</v>
      </c>
      <c r="B63" s="370">
        <v>8</v>
      </c>
      <c r="C63" s="48" t="s">
        <v>9</v>
      </c>
      <c r="D63" s="58" t="s">
        <v>66</v>
      </c>
      <c r="E63" s="45">
        <v>16.16</v>
      </c>
      <c r="F63" s="19"/>
      <c r="G63" s="19"/>
      <c r="H63" s="29"/>
      <c r="I63" s="19"/>
      <c r="J63" s="360"/>
    </row>
    <row r="64" spans="1:10" ht="12.75">
      <c r="A64" s="56">
        <v>8</v>
      </c>
      <c r="B64" s="371"/>
      <c r="C64" s="48" t="s">
        <v>51</v>
      </c>
      <c r="D64" s="58" t="s">
        <v>52</v>
      </c>
      <c r="E64" s="163">
        <v>2.6</v>
      </c>
      <c r="F64" s="19"/>
      <c r="G64" s="19"/>
      <c r="H64" s="29"/>
      <c r="I64" s="19"/>
      <c r="J64" s="360"/>
    </row>
    <row r="65" spans="1:10" ht="12.75">
      <c r="A65" s="56">
        <v>9</v>
      </c>
      <c r="B65" s="372"/>
      <c r="C65" s="48" t="s">
        <v>110</v>
      </c>
      <c r="D65" s="58" t="s">
        <v>111</v>
      </c>
      <c r="E65" s="42">
        <v>3.84</v>
      </c>
      <c r="F65" s="19"/>
      <c r="G65" s="19"/>
      <c r="H65" s="29"/>
      <c r="I65" s="19"/>
      <c r="J65" s="360"/>
    </row>
    <row r="66" spans="1:10" ht="12.75">
      <c r="A66" s="56">
        <v>10</v>
      </c>
      <c r="B66" s="370">
        <v>9</v>
      </c>
      <c r="C66" s="48" t="s">
        <v>112</v>
      </c>
      <c r="D66" s="58" t="s">
        <v>113</v>
      </c>
      <c r="E66" s="45">
        <v>3.79</v>
      </c>
      <c r="F66" s="19"/>
      <c r="G66" s="19"/>
      <c r="H66" s="29"/>
      <c r="I66" s="19"/>
      <c r="J66" s="360"/>
    </row>
    <row r="67" spans="1:10" ht="12.75">
      <c r="A67" s="56">
        <v>11</v>
      </c>
      <c r="B67" s="399"/>
      <c r="C67" s="48" t="s">
        <v>118</v>
      </c>
      <c r="D67" s="58" t="s">
        <v>119</v>
      </c>
      <c r="E67" s="45">
        <v>2.54</v>
      </c>
      <c r="F67" s="19"/>
      <c r="G67" s="19"/>
      <c r="H67" s="29"/>
      <c r="I67" s="19"/>
      <c r="J67" s="360"/>
    </row>
    <row r="68" spans="1:10" ht="12.75">
      <c r="A68" s="56">
        <v>12</v>
      </c>
      <c r="B68" s="371"/>
      <c r="C68" s="48" t="s">
        <v>99</v>
      </c>
      <c r="D68" s="58" t="s">
        <v>100</v>
      </c>
      <c r="E68" s="400">
        <v>127.53</v>
      </c>
      <c r="F68" s="19"/>
      <c r="G68" s="19"/>
      <c r="H68" s="29"/>
      <c r="I68" s="19"/>
      <c r="J68" s="360"/>
    </row>
    <row r="69" spans="1:10" ht="12.75">
      <c r="A69" s="56">
        <v>13</v>
      </c>
      <c r="B69" s="371"/>
      <c r="C69" s="48" t="s">
        <v>114</v>
      </c>
      <c r="D69" s="58" t="s">
        <v>115</v>
      </c>
      <c r="E69" s="401"/>
      <c r="F69" s="19"/>
      <c r="G69" s="19"/>
      <c r="H69" s="29"/>
      <c r="I69" s="19"/>
      <c r="J69" s="360"/>
    </row>
    <row r="70" spans="1:10" ht="12.75">
      <c r="A70" s="56">
        <v>14</v>
      </c>
      <c r="B70" s="371"/>
      <c r="C70" s="48" t="s">
        <v>116</v>
      </c>
      <c r="D70" s="58" t="s">
        <v>117</v>
      </c>
      <c r="E70" s="401"/>
      <c r="F70" s="19"/>
      <c r="G70" s="19"/>
      <c r="H70" s="29"/>
      <c r="I70" s="19"/>
      <c r="J70" s="360"/>
    </row>
    <row r="71" spans="1:10" ht="12.75">
      <c r="A71" s="56">
        <v>15</v>
      </c>
      <c r="B71" s="371"/>
      <c r="C71" s="48" t="s">
        <v>120</v>
      </c>
      <c r="D71" s="58" t="s">
        <v>121</v>
      </c>
      <c r="E71" s="401"/>
      <c r="F71" s="19"/>
      <c r="G71" s="19"/>
      <c r="H71" s="29"/>
      <c r="I71" s="19"/>
      <c r="J71" s="360"/>
    </row>
    <row r="72" spans="1:10" ht="12.75">
      <c r="A72" s="56">
        <v>16</v>
      </c>
      <c r="B72" s="372"/>
      <c r="C72" s="48" t="s">
        <v>350</v>
      </c>
      <c r="D72" s="58" t="s">
        <v>351</v>
      </c>
      <c r="E72" s="42">
        <f>2.83+0.63+0.63+0.63+2.01+2.01</f>
        <v>8.739999999999998</v>
      </c>
      <c r="F72" s="19"/>
      <c r="G72" s="19"/>
      <c r="H72" s="29"/>
      <c r="I72" s="19"/>
      <c r="J72" s="360"/>
    </row>
    <row r="73" spans="1:10" ht="12.75">
      <c r="A73" s="56">
        <v>17</v>
      </c>
      <c r="B73" s="156">
        <v>10</v>
      </c>
      <c r="C73" s="48" t="s">
        <v>9</v>
      </c>
      <c r="D73" s="58" t="s">
        <v>66</v>
      </c>
      <c r="E73" s="44">
        <v>18.18</v>
      </c>
      <c r="F73" s="19"/>
      <c r="G73" s="19"/>
      <c r="H73" s="29"/>
      <c r="I73" s="19"/>
      <c r="J73" s="360"/>
    </row>
    <row r="74" spans="1:10" ht="12.75">
      <c r="A74" s="56">
        <v>18</v>
      </c>
      <c r="B74" s="370">
        <v>11</v>
      </c>
      <c r="C74" s="48" t="s">
        <v>51</v>
      </c>
      <c r="D74" s="58" t="s">
        <v>52</v>
      </c>
      <c r="E74" s="44">
        <v>27.79</v>
      </c>
      <c r="F74" s="19"/>
      <c r="G74" s="19"/>
      <c r="H74" s="29"/>
      <c r="I74" s="19"/>
      <c r="J74" s="360"/>
    </row>
    <row r="75" spans="1:10" ht="12.75">
      <c r="A75" s="56">
        <v>19</v>
      </c>
      <c r="B75" s="372"/>
      <c r="C75" s="48" t="s">
        <v>28</v>
      </c>
      <c r="D75" s="58" t="s">
        <v>50</v>
      </c>
      <c r="E75" s="163">
        <v>2.54</v>
      </c>
      <c r="F75" s="19"/>
      <c r="G75" s="19"/>
      <c r="H75" s="29"/>
      <c r="I75" s="19"/>
      <c r="J75" s="360"/>
    </row>
    <row r="76" spans="1:10" ht="12.75">
      <c r="A76" s="56">
        <v>20</v>
      </c>
      <c r="B76" s="370">
        <v>12</v>
      </c>
      <c r="C76" s="48" t="s">
        <v>51</v>
      </c>
      <c r="D76" s="58" t="s">
        <v>52</v>
      </c>
      <c r="E76" s="45">
        <v>22.88</v>
      </c>
      <c r="F76" s="19"/>
      <c r="G76" s="19"/>
      <c r="H76" s="29"/>
      <c r="I76" s="19"/>
      <c r="J76" s="360"/>
    </row>
    <row r="77" spans="1:10" ht="12.75">
      <c r="A77" s="56">
        <v>21</v>
      </c>
      <c r="B77" s="372"/>
      <c r="C77" s="48" t="s">
        <v>122</v>
      </c>
      <c r="D77" s="58" t="s">
        <v>123</v>
      </c>
      <c r="E77" s="42">
        <f>1.13+0.5</f>
        <v>1.63</v>
      </c>
      <c r="F77" s="19"/>
      <c r="G77" s="19"/>
      <c r="H77" s="29"/>
      <c r="I77" s="19"/>
      <c r="J77" s="360"/>
    </row>
    <row r="78" spans="1:10" ht="12.75">
      <c r="A78" s="56">
        <v>22</v>
      </c>
      <c r="B78" s="155">
        <v>13</v>
      </c>
      <c r="C78" s="48" t="s">
        <v>99</v>
      </c>
      <c r="D78" s="58" t="s">
        <v>100</v>
      </c>
      <c r="E78" s="43">
        <v>6</v>
      </c>
      <c r="F78" s="19"/>
      <c r="G78" s="19"/>
      <c r="H78" s="29"/>
      <c r="I78" s="19"/>
      <c r="J78" s="360"/>
    </row>
    <row r="79" spans="1:10" ht="12.75">
      <c r="A79" s="56">
        <v>23</v>
      </c>
      <c r="B79" s="155">
        <v>14</v>
      </c>
      <c r="C79" s="48" t="s">
        <v>99</v>
      </c>
      <c r="D79" s="58" t="s">
        <v>100</v>
      </c>
      <c r="E79" s="43">
        <v>10</v>
      </c>
      <c r="F79" s="19"/>
      <c r="G79" s="19"/>
      <c r="H79" s="29"/>
      <c r="I79" s="19"/>
      <c r="J79" s="360"/>
    </row>
    <row r="80" spans="1:10" ht="12.75">
      <c r="A80" s="56">
        <v>24</v>
      </c>
      <c r="B80" s="155">
        <v>15</v>
      </c>
      <c r="C80" s="48" t="s">
        <v>99</v>
      </c>
      <c r="D80" s="58" t="s">
        <v>100</v>
      </c>
      <c r="E80" s="43">
        <v>10</v>
      </c>
      <c r="F80" s="19"/>
      <c r="G80" s="19"/>
      <c r="H80" s="29"/>
      <c r="I80" s="19"/>
      <c r="J80" s="360"/>
    </row>
    <row r="81" spans="1:10" ht="12.75">
      <c r="A81" s="56">
        <v>25</v>
      </c>
      <c r="B81" s="155">
        <v>16</v>
      </c>
      <c r="C81" s="48" t="s">
        <v>85</v>
      </c>
      <c r="D81" s="58" t="s">
        <v>86</v>
      </c>
      <c r="E81" s="43">
        <v>22.2</v>
      </c>
      <c r="F81" s="19"/>
      <c r="G81" s="19"/>
      <c r="H81" s="29"/>
      <c r="I81" s="19"/>
      <c r="J81" s="360"/>
    </row>
    <row r="82" spans="1:10" ht="12.75">
      <c r="A82" s="56">
        <v>26</v>
      </c>
      <c r="B82" s="155">
        <v>17</v>
      </c>
      <c r="C82" s="48" t="s">
        <v>85</v>
      </c>
      <c r="D82" s="58" t="s">
        <v>86</v>
      </c>
      <c r="E82" s="43">
        <v>6.5</v>
      </c>
      <c r="F82" s="19"/>
      <c r="G82" s="19"/>
      <c r="H82" s="29"/>
      <c r="I82" s="19"/>
      <c r="J82" s="360"/>
    </row>
    <row r="83" spans="1:10" ht="12.75">
      <c r="A83" s="56">
        <v>27</v>
      </c>
      <c r="B83" s="155">
        <v>18</v>
      </c>
      <c r="C83" s="48" t="s">
        <v>85</v>
      </c>
      <c r="D83" s="58" t="s">
        <v>86</v>
      </c>
      <c r="E83" s="43">
        <v>14.2</v>
      </c>
      <c r="F83" s="19"/>
      <c r="G83" s="19"/>
      <c r="H83" s="29"/>
      <c r="I83" s="19"/>
      <c r="J83" s="20"/>
    </row>
    <row r="84" spans="1:10" ht="22.5">
      <c r="A84" s="56">
        <v>28</v>
      </c>
      <c r="B84" s="155"/>
      <c r="C84" s="59" t="s">
        <v>348</v>
      </c>
      <c r="D84" s="60" t="s">
        <v>349</v>
      </c>
      <c r="E84" s="43">
        <v>18.09</v>
      </c>
      <c r="F84" s="19"/>
      <c r="G84" s="19"/>
      <c r="H84" s="29"/>
      <c r="I84" s="19"/>
      <c r="J84" s="39"/>
    </row>
    <row r="85" spans="1:10" ht="12.75">
      <c r="A85" s="56">
        <v>29</v>
      </c>
      <c r="B85" s="155">
        <v>19</v>
      </c>
      <c r="C85" s="48" t="s">
        <v>124</v>
      </c>
      <c r="D85" s="58" t="s">
        <v>125</v>
      </c>
      <c r="E85" s="43">
        <v>17.34</v>
      </c>
      <c r="F85" s="19"/>
      <c r="G85" s="19"/>
      <c r="H85" s="29"/>
      <c r="I85" s="19"/>
      <c r="J85" s="20"/>
    </row>
    <row r="86" spans="1:10" ht="12.75">
      <c r="A86" s="56">
        <v>30</v>
      </c>
      <c r="B86" s="155">
        <v>20</v>
      </c>
      <c r="C86" s="48" t="s">
        <v>44</v>
      </c>
      <c r="D86" s="58" t="s">
        <v>45</v>
      </c>
      <c r="E86" s="43">
        <v>3.8</v>
      </c>
      <c r="F86" s="19"/>
      <c r="G86" s="19"/>
      <c r="H86" s="29"/>
      <c r="I86" s="19"/>
      <c r="J86" s="20"/>
    </row>
    <row r="87" spans="1:10" ht="12.75">
      <c r="A87" s="56">
        <v>31</v>
      </c>
      <c r="B87" s="155">
        <v>21</v>
      </c>
      <c r="C87" s="48" t="s">
        <v>44</v>
      </c>
      <c r="D87" s="58" t="s">
        <v>45</v>
      </c>
      <c r="E87" s="43">
        <v>4.52</v>
      </c>
      <c r="F87" s="19"/>
      <c r="G87" s="19"/>
      <c r="H87" s="29"/>
      <c r="I87" s="19"/>
      <c r="J87" s="20"/>
    </row>
    <row r="88" spans="1:10" ht="12.75">
      <c r="A88" s="56">
        <v>32</v>
      </c>
      <c r="B88" s="155">
        <v>23</v>
      </c>
      <c r="C88" s="48" t="s">
        <v>44</v>
      </c>
      <c r="D88" s="58" t="s">
        <v>45</v>
      </c>
      <c r="E88" s="43">
        <v>4.5</v>
      </c>
      <c r="F88" s="19"/>
      <c r="G88" s="19"/>
      <c r="H88" s="29"/>
      <c r="I88" s="19"/>
      <c r="J88" s="20"/>
    </row>
    <row r="89" spans="1:10" ht="12.75">
      <c r="A89" s="56">
        <v>33</v>
      </c>
      <c r="B89" s="155">
        <v>24</v>
      </c>
      <c r="C89" s="48" t="s">
        <v>44</v>
      </c>
      <c r="D89" s="58" t="s">
        <v>45</v>
      </c>
      <c r="E89" s="43">
        <v>4.5</v>
      </c>
      <c r="F89" s="19"/>
      <c r="G89" s="19"/>
      <c r="H89" s="29"/>
      <c r="I89" s="19"/>
      <c r="J89" s="20"/>
    </row>
    <row r="90" spans="1:10" ht="12.75">
      <c r="A90" s="49">
        <v>34</v>
      </c>
      <c r="B90" s="155">
        <v>25</v>
      </c>
      <c r="C90" s="48" t="s">
        <v>44</v>
      </c>
      <c r="D90" s="58" t="s">
        <v>45</v>
      </c>
      <c r="E90" s="45">
        <v>13.34</v>
      </c>
      <c r="F90" s="19"/>
      <c r="G90" s="19"/>
      <c r="H90" s="29"/>
      <c r="I90" s="19"/>
      <c r="J90" s="104"/>
    </row>
    <row r="91" spans="1:10" ht="13.5" thickBot="1">
      <c r="A91" s="150">
        <v>34</v>
      </c>
      <c r="B91" s="154" t="s">
        <v>499</v>
      </c>
      <c r="C91" s="151" t="s">
        <v>497</v>
      </c>
      <c r="D91" s="152" t="s">
        <v>498</v>
      </c>
      <c r="E91" s="153">
        <f>1.96+0.28+1.12</f>
        <v>3.3600000000000003</v>
      </c>
      <c r="F91" s="19"/>
      <c r="G91" s="19"/>
      <c r="H91" s="29"/>
      <c r="I91" s="19"/>
      <c r="J91" s="20"/>
    </row>
    <row r="92" spans="1:10" ht="13.5" thickBot="1">
      <c r="A92" s="316" t="s">
        <v>77</v>
      </c>
      <c r="B92" s="317"/>
      <c r="C92" s="317"/>
      <c r="D92" s="318"/>
      <c r="E92" s="61">
        <f>SUM(E57:E91)</f>
        <v>474.02</v>
      </c>
      <c r="F92" s="19"/>
      <c r="G92" s="19"/>
      <c r="H92" s="29"/>
      <c r="I92" s="19"/>
      <c r="J92" s="20"/>
    </row>
    <row r="93" spans="1:10" ht="33" customHeight="1" thickBot="1">
      <c r="A93" s="367" t="s">
        <v>126</v>
      </c>
      <c r="B93" s="368"/>
      <c r="C93" s="368"/>
      <c r="D93" s="368"/>
      <c r="E93" s="369"/>
      <c r="F93" s="19"/>
      <c r="G93" s="19"/>
      <c r="H93" s="29"/>
      <c r="I93" s="19"/>
      <c r="J93" s="20"/>
    </row>
    <row r="94" spans="1:10" ht="12.75">
      <c r="A94" s="55" t="s">
        <v>0</v>
      </c>
      <c r="B94" s="57" t="s">
        <v>41</v>
      </c>
      <c r="C94" s="363" t="s">
        <v>42</v>
      </c>
      <c r="D94" s="364"/>
      <c r="E94" s="51" t="s">
        <v>43</v>
      </c>
      <c r="F94" s="19"/>
      <c r="G94" s="376"/>
      <c r="H94" s="376"/>
      <c r="I94" s="19"/>
      <c r="J94" s="20"/>
    </row>
    <row r="95" spans="1:10" ht="12.75">
      <c r="A95" s="82">
        <v>1</v>
      </c>
      <c r="B95" s="336">
        <v>1</v>
      </c>
      <c r="C95" s="48" t="s">
        <v>99</v>
      </c>
      <c r="D95" s="48" t="s">
        <v>100</v>
      </c>
      <c r="E95" s="329">
        <v>26</v>
      </c>
      <c r="F95" s="19"/>
      <c r="G95" s="2"/>
      <c r="H95" s="2"/>
      <c r="I95" s="19"/>
      <c r="J95" s="360"/>
    </row>
    <row r="96" spans="1:10" ht="12.75">
      <c r="A96" s="82">
        <v>2</v>
      </c>
      <c r="B96" s="337"/>
      <c r="C96" s="48" t="s">
        <v>120</v>
      </c>
      <c r="D96" s="48" t="s">
        <v>121</v>
      </c>
      <c r="E96" s="330"/>
      <c r="F96" s="19"/>
      <c r="G96" s="2"/>
      <c r="H96" s="2"/>
      <c r="I96" s="19"/>
      <c r="J96" s="360"/>
    </row>
    <row r="97" spans="1:10" ht="12.75">
      <c r="A97" s="82">
        <v>3</v>
      </c>
      <c r="B97" s="84">
        <v>2</v>
      </c>
      <c r="C97" s="48" t="s">
        <v>127</v>
      </c>
      <c r="D97" s="48" t="s">
        <v>128</v>
      </c>
      <c r="E97" s="43">
        <v>43.52</v>
      </c>
      <c r="F97" s="19"/>
      <c r="G97" s="2"/>
      <c r="H97" s="2"/>
      <c r="I97" s="19"/>
      <c r="J97" s="20"/>
    </row>
    <row r="98" spans="1:10" ht="12.75">
      <c r="A98" s="82">
        <v>4</v>
      </c>
      <c r="B98" s="84">
        <v>3</v>
      </c>
      <c r="C98" s="48" t="s">
        <v>46</v>
      </c>
      <c r="D98" s="48" t="s">
        <v>47</v>
      </c>
      <c r="E98" s="43">
        <v>4.4</v>
      </c>
      <c r="F98" s="19"/>
      <c r="G98" s="2"/>
      <c r="H98" s="2"/>
      <c r="I98" s="19"/>
      <c r="J98" s="20"/>
    </row>
    <row r="99" spans="1:10" ht="12.75">
      <c r="A99" s="82">
        <v>5</v>
      </c>
      <c r="B99" s="84">
        <v>4</v>
      </c>
      <c r="C99" s="48" t="s">
        <v>46</v>
      </c>
      <c r="D99" s="48" t="s">
        <v>47</v>
      </c>
      <c r="E99" s="43">
        <v>2.4</v>
      </c>
      <c r="F99" s="19"/>
      <c r="G99" s="2"/>
      <c r="H99" s="2"/>
      <c r="I99" s="19"/>
      <c r="J99" s="20"/>
    </row>
    <row r="100" spans="1:10" ht="12.75">
      <c r="A100" s="82">
        <v>6</v>
      </c>
      <c r="B100" s="84">
        <v>5</v>
      </c>
      <c r="C100" s="48" t="s">
        <v>46</v>
      </c>
      <c r="D100" s="48" t="s">
        <v>47</v>
      </c>
      <c r="E100" s="43">
        <v>2.2</v>
      </c>
      <c r="F100" s="19"/>
      <c r="G100" s="2"/>
      <c r="H100" s="2"/>
      <c r="I100" s="19"/>
      <c r="J100" s="20"/>
    </row>
    <row r="101" spans="1:10" ht="12.75">
      <c r="A101" s="82">
        <v>7</v>
      </c>
      <c r="B101" s="84">
        <v>6</v>
      </c>
      <c r="C101" s="48" t="s">
        <v>505</v>
      </c>
      <c r="D101" s="48" t="s">
        <v>47</v>
      </c>
      <c r="E101" s="43">
        <v>5.3</v>
      </c>
      <c r="F101" s="19"/>
      <c r="G101" s="2"/>
      <c r="H101" s="2"/>
      <c r="I101" s="19"/>
      <c r="J101" s="360"/>
    </row>
    <row r="102" spans="1:10" ht="12.75">
      <c r="A102" s="82">
        <v>8</v>
      </c>
      <c r="B102" s="336">
        <v>7</v>
      </c>
      <c r="C102" s="48" t="s">
        <v>129</v>
      </c>
      <c r="D102" s="48" t="s">
        <v>130</v>
      </c>
      <c r="E102" s="329">
        <v>14.6</v>
      </c>
      <c r="F102" s="19"/>
      <c r="G102" s="2"/>
      <c r="H102" s="2"/>
      <c r="I102" s="19"/>
      <c r="J102" s="360"/>
    </row>
    <row r="103" spans="1:10" ht="12.75">
      <c r="A103" s="82">
        <v>9</v>
      </c>
      <c r="B103" s="337"/>
      <c r="C103" s="48" t="s">
        <v>71</v>
      </c>
      <c r="D103" s="48" t="s">
        <v>72</v>
      </c>
      <c r="E103" s="333"/>
      <c r="F103" s="19"/>
      <c r="G103" s="2"/>
      <c r="H103" s="2"/>
      <c r="I103" s="19"/>
      <c r="J103" s="20"/>
    </row>
    <row r="104" spans="1:10" ht="12.75">
      <c r="A104" s="82">
        <v>10</v>
      </c>
      <c r="B104" s="84">
        <v>8</v>
      </c>
      <c r="C104" s="48" t="s">
        <v>28</v>
      </c>
      <c r="D104" s="48" t="s">
        <v>50</v>
      </c>
      <c r="E104" s="43">
        <v>2.54</v>
      </c>
      <c r="F104" s="19"/>
      <c r="G104" s="2"/>
      <c r="H104" s="2"/>
      <c r="I104" s="19"/>
      <c r="J104" s="20"/>
    </row>
    <row r="105" spans="1:10" ht="12.75">
      <c r="A105" s="82">
        <v>11</v>
      </c>
      <c r="B105" s="84">
        <v>9</v>
      </c>
      <c r="C105" s="48" t="s">
        <v>103</v>
      </c>
      <c r="D105" s="48" t="s">
        <v>104</v>
      </c>
      <c r="E105" s="43">
        <v>5.46</v>
      </c>
      <c r="F105" s="19"/>
      <c r="G105" s="2"/>
      <c r="H105" s="2"/>
      <c r="I105" s="19"/>
      <c r="J105" s="20"/>
    </row>
    <row r="106" spans="1:10" ht="12.75">
      <c r="A106" s="82">
        <v>12</v>
      </c>
      <c r="B106" s="336">
        <v>10</v>
      </c>
      <c r="C106" s="48" t="s">
        <v>110</v>
      </c>
      <c r="D106" s="48" t="s">
        <v>111</v>
      </c>
      <c r="E106" s="329">
        <v>7.4</v>
      </c>
      <c r="F106" s="19"/>
      <c r="G106" s="2"/>
      <c r="H106" s="2"/>
      <c r="I106" s="19"/>
      <c r="J106" s="360"/>
    </row>
    <row r="107" spans="1:10" ht="12.75">
      <c r="A107" s="82">
        <v>13</v>
      </c>
      <c r="B107" s="337"/>
      <c r="C107" s="48" t="s">
        <v>97</v>
      </c>
      <c r="D107" s="48" t="s">
        <v>98</v>
      </c>
      <c r="E107" s="333"/>
      <c r="F107" s="19"/>
      <c r="G107" s="2"/>
      <c r="H107" s="2"/>
      <c r="I107" s="19"/>
      <c r="J107" s="360"/>
    </row>
    <row r="108" spans="1:10" ht="12.75">
      <c r="A108" s="82">
        <v>14</v>
      </c>
      <c r="B108" s="336">
        <v>11</v>
      </c>
      <c r="C108" s="48" t="s">
        <v>110</v>
      </c>
      <c r="D108" s="48" t="s">
        <v>111</v>
      </c>
      <c r="E108" s="329">
        <v>6.6</v>
      </c>
      <c r="F108" s="19"/>
      <c r="G108" s="2"/>
      <c r="H108" s="2"/>
      <c r="I108" s="19"/>
      <c r="J108" s="360"/>
    </row>
    <row r="109" spans="1:10" ht="12.75">
      <c r="A109" s="82">
        <v>15</v>
      </c>
      <c r="B109" s="337"/>
      <c r="C109" s="48" t="s">
        <v>97</v>
      </c>
      <c r="D109" s="48" t="s">
        <v>98</v>
      </c>
      <c r="E109" s="333"/>
      <c r="F109" s="19"/>
      <c r="G109" s="2"/>
      <c r="H109" s="2"/>
      <c r="I109" s="19"/>
      <c r="J109" s="360"/>
    </row>
    <row r="110" spans="1:10" ht="12.75">
      <c r="A110" s="82">
        <v>16</v>
      </c>
      <c r="B110" s="336">
        <v>12</v>
      </c>
      <c r="C110" s="48" t="s">
        <v>112</v>
      </c>
      <c r="D110" s="48" t="s">
        <v>113</v>
      </c>
      <c r="E110" s="329">
        <v>16.6</v>
      </c>
      <c r="F110" s="19"/>
      <c r="G110" s="2"/>
      <c r="H110" s="2"/>
      <c r="I110" s="19"/>
      <c r="J110" s="360"/>
    </row>
    <row r="111" spans="1:10" ht="12.75">
      <c r="A111" s="82">
        <v>17</v>
      </c>
      <c r="B111" s="337"/>
      <c r="C111" s="48" t="s">
        <v>131</v>
      </c>
      <c r="D111" s="48" t="s">
        <v>132</v>
      </c>
      <c r="E111" s="333"/>
      <c r="F111" s="19"/>
      <c r="G111" s="2"/>
      <c r="H111" s="2"/>
      <c r="I111" s="19"/>
      <c r="J111" s="360"/>
    </row>
    <row r="112" spans="1:10" ht="12.75">
      <c r="A112" s="82">
        <v>18</v>
      </c>
      <c r="B112" s="84">
        <v>13</v>
      </c>
      <c r="C112" s="48" t="s">
        <v>46</v>
      </c>
      <c r="D112" s="48" t="s">
        <v>47</v>
      </c>
      <c r="E112" s="43">
        <v>11.6</v>
      </c>
      <c r="F112" s="19"/>
      <c r="G112" s="2"/>
      <c r="H112" s="2"/>
      <c r="I112" s="19"/>
      <c r="J112" s="20"/>
    </row>
    <row r="113" spans="1:10" ht="12.75">
      <c r="A113" s="82">
        <v>19</v>
      </c>
      <c r="B113" s="336">
        <v>14</v>
      </c>
      <c r="C113" s="48" t="s">
        <v>133</v>
      </c>
      <c r="D113" s="48" t="s">
        <v>134</v>
      </c>
      <c r="E113" s="329">
        <v>80.6</v>
      </c>
      <c r="F113" s="19"/>
      <c r="G113" s="2"/>
      <c r="H113" s="2"/>
      <c r="I113" s="19"/>
      <c r="J113" s="360"/>
    </row>
    <row r="114" spans="1:10" ht="12.75">
      <c r="A114" s="82">
        <v>20</v>
      </c>
      <c r="B114" s="337"/>
      <c r="C114" s="48" t="s">
        <v>135</v>
      </c>
      <c r="D114" s="48" t="s">
        <v>136</v>
      </c>
      <c r="E114" s="333"/>
      <c r="F114" s="19"/>
      <c r="G114" s="2"/>
      <c r="H114" s="2"/>
      <c r="I114" s="19"/>
      <c r="J114" s="360"/>
    </row>
    <row r="115" spans="1:10" ht="12.75">
      <c r="A115" s="82">
        <v>21</v>
      </c>
      <c r="B115" s="84">
        <v>15</v>
      </c>
      <c r="C115" s="48" t="s">
        <v>67</v>
      </c>
      <c r="D115" s="48" t="s">
        <v>68</v>
      </c>
      <c r="E115" s="43">
        <v>16.9</v>
      </c>
      <c r="F115" s="19"/>
      <c r="G115" s="2"/>
      <c r="H115" s="2"/>
      <c r="I115" s="19"/>
      <c r="J115" s="20"/>
    </row>
    <row r="116" spans="1:10" ht="12.75">
      <c r="A116" s="82">
        <v>22</v>
      </c>
      <c r="B116" s="336">
        <v>16</v>
      </c>
      <c r="C116" s="48" t="s">
        <v>46</v>
      </c>
      <c r="D116" s="48" t="s">
        <v>47</v>
      </c>
      <c r="E116" s="43">
        <v>6.65</v>
      </c>
      <c r="F116" s="19"/>
      <c r="G116" s="2"/>
      <c r="H116" s="2"/>
      <c r="I116" s="19"/>
      <c r="J116" s="360"/>
    </row>
    <row r="117" spans="1:10" ht="12.75">
      <c r="A117" s="82">
        <v>23</v>
      </c>
      <c r="B117" s="337"/>
      <c r="C117" s="48" t="s">
        <v>44</v>
      </c>
      <c r="D117" s="48" t="s">
        <v>45</v>
      </c>
      <c r="E117" s="43">
        <v>7.56</v>
      </c>
      <c r="F117" s="19"/>
      <c r="G117" s="2"/>
      <c r="H117" s="2"/>
      <c r="I117" s="19"/>
      <c r="J117" s="360"/>
    </row>
    <row r="118" spans="1:10" ht="12.75">
      <c r="A118" s="82">
        <v>24</v>
      </c>
      <c r="B118" s="336">
        <v>17</v>
      </c>
      <c r="C118" s="48" t="s">
        <v>28</v>
      </c>
      <c r="D118" s="48" t="s">
        <v>50</v>
      </c>
      <c r="E118" s="43">
        <v>15</v>
      </c>
      <c r="F118" s="19"/>
      <c r="G118" s="2"/>
      <c r="H118" s="2"/>
      <c r="I118" s="19"/>
      <c r="J118" s="360"/>
    </row>
    <row r="119" spans="1:10" ht="12.75">
      <c r="A119" s="82">
        <v>25</v>
      </c>
      <c r="B119" s="366"/>
      <c r="C119" s="48" t="s">
        <v>44</v>
      </c>
      <c r="D119" s="48" t="s">
        <v>45</v>
      </c>
      <c r="E119" s="43">
        <v>3.79</v>
      </c>
      <c r="F119" s="19"/>
      <c r="G119" s="2"/>
      <c r="H119" s="2"/>
      <c r="I119" s="19"/>
      <c r="J119" s="360"/>
    </row>
    <row r="120" spans="1:10" ht="12.75">
      <c r="A120" s="82">
        <v>26</v>
      </c>
      <c r="B120" s="337"/>
      <c r="C120" s="48" t="s">
        <v>122</v>
      </c>
      <c r="D120" s="48" t="s">
        <v>123</v>
      </c>
      <c r="E120" s="43">
        <v>1</v>
      </c>
      <c r="F120" s="19"/>
      <c r="G120" s="2"/>
      <c r="H120" s="2"/>
      <c r="I120" s="19"/>
      <c r="J120" s="360"/>
    </row>
    <row r="121" spans="1:10" ht="12.75">
      <c r="A121" s="82">
        <v>27</v>
      </c>
      <c r="B121" s="84">
        <v>18</v>
      </c>
      <c r="C121" s="48" t="s">
        <v>137</v>
      </c>
      <c r="D121" s="48" t="s">
        <v>138</v>
      </c>
      <c r="E121" s="43">
        <v>1.3</v>
      </c>
      <c r="F121" s="19"/>
      <c r="G121" s="2"/>
      <c r="H121" s="2"/>
      <c r="I121" s="19"/>
      <c r="J121" s="20"/>
    </row>
    <row r="122" spans="1:10" ht="12.75">
      <c r="A122" s="82">
        <v>28</v>
      </c>
      <c r="B122" s="84">
        <v>19</v>
      </c>
      <c r="C122" s="48" t="s">
        <v>137</v>
      </c>
      <c r="D122" s="48" t="s">
        <v>138</v>
      </c>
      <c r="E122" s="43">
        <v>1.2</v>
      </c>
      <c r="F122" s="19"/>
      <c r="G122" s="2"/>
      <c r="H122" s="2"/>
      <c r="I122" s="19"/>
      <c r="J122" s="20"/>
    </row>
    <row r="123" spans="1:10" ht="12.75">
      <c r="A123" s="82">
        <v>29</v>
      </c>
      <c r="B123" s="84">
        <v>20</v>
      </c>
      <c r="C123" s="48" t="s">
        <v>137</v>
      </c>
      <c r="D123" s="48" t="s">
        <v>138</v>
      </c>
      <c r="E123" s="43">
        <v>1.3</v>
      </c>
      <c r="F123" s="19"/>
      <c r="G123" s="2"/>
      <c r="H123" s="2"/>
      <c r="I123" s="19"/>
      <c r="J123" s="20"/>
    </row>
    <row r="124" spans="1:10" ht="12.75">
      <c r="A124" s="82">
        <v>30</v>
      </c>
      <c r="B124" s="84">
        <v>21</v>
      </c>
      <c r="C124" s="48" t="s">
        <v>137</v>
      </c>
      <c r="D124" s="48" t="s">
        <v>138</v>
      </c>
      <c r="E124" s="43">
        <v>1.2</v>
      </c>
      <c r="F124" s="19"/>
      <c r="G124" s="2"/>
      <c r="H124" s="2"/>
      <c r="I124" s="19"/>
      <c r="J124" s="20"/>
    </row>
    <row r="125" spans="1:10" ht="12.75">
      <c r="A125" s="82">
        <v>31</v>
      </c>
      <c r="B125" s="84">
        <v>22</v>
      </c>
      <c r="C125" s="48" t="s">
        <v>137</v>
      </c>
      <c r="D125" s="48" t="s">
        <v>138</v>
      </c>
      <c r="E125" s="43">
        <v>1.2</v>
      </c>
      <c r="F125" s="19"/>
      <c r="G125" s="2"/>
      <c r="H125" s="2"/>
      <c r="I125" s="19"/>
      <c r="J125" s="20"/>
    </row>
    <row r="126" spans="1:10" ht="12.75">
      <c r="A126" s="82">
        <v>32</v>
      </c>
      <c r="B126" s="84">
        <v>23</v>
      </c>
      <c r="C126" s="48" t="s">
        <v>137</v>
      </c>
      <c r="D126" s="48" t="s">
        <v>138</v>
      </c>
      <c r="E126" s="43">
        <v>1.2</v>
      </c>
      <c r="F126" s="19"/>
      <c r="G126" s="2"/>
      <c r="H126" s="2"/>
      <c r="I126" s="19"/>
      <c r="J126" s="20"/>
    </row>
    <row r="127" spans="1:10" ht="12.75">
      <c r="A127" s="82">
        <v>33</v>
      </c>
      <c r="B127" s="336">
        <v>24</v>
      </c>
      <c r="C127" s="48" t="s">
        <v>137</v>
      </c>
      <c r="D127" s="48" t="s">
        <v>138</v>
      </c>
      <c r="E127" s="43">
        <v>1.53</v>
      </c>
      <c r="F127" s="19"/>
      <c r="G127" s="2"/>
      <c r="H127" s="2"/>
      <c r="I127" s="19"/>
      <c r="J127" s="360"/>
    </row>
    <row r="128" spans="1:10" ht="12.75">
      <c r="A128" s="82">
        <v>34</v>
      </c>
      <c r="B128" s="337"/>
      <c r="C128" s="48" t="s">
        <v>95</v>
      </c>
      <c r="D128" s="48" t="s">
        <v>96</v>
      </c>
      <c r="E128" s="43">
        <v>3.14</v>
      </c>
      <c r="F128" s="19"/>
      <c r="G128" s="2"/>
      <c r="H128" s="2"/>
      <c r="I128" s="19"/>
      <c r="J128" s="360"/>
    </row>
    <row r="129" spans="1:10" ht="12.75">
      <c r="A129" s="82">
        <v>35</v>
      </c>
      <c r="B129" s="84">
        <v>25</v>
      </c>
      <c r="C129" s="48" t="s">
        <v>108</v>
      </c>
      <c r="D129" s="48" t="s">
        <v>109</v>
      </c>
      <c r="E129" s="43">
        <v>6.9</v>
      </c>
      <c r="F129" s="19"/>
      <c r="G129" s="2"/>
      <c r="H129" s="2"/>
      <c r="I129" s="19"/>
      <c r="J129" s="20"/>
    </row>
    <row r="130" spans="1:10" ht="12.75">
      <c r="A130" s="82">
        <v>36</v>
      </c>
      <c r="B130" s="336">
        <v>26</v>
      </c>
      <c r="C130" s="48" t="s">
        <v>139</v>
      </c>
      <c r="D130" s="48" t="s">
        <v>140</v>
      </c>
      <c r="E130" s="43">
        <v>5</v>
      </c>
      <c r="F130" s="19"/>
      <c r="G130" s="2"/>
      <c r="H130" s="2"/>
      <c r="I130" s="19"/>
      <c r="J130" s="360"/>
    </row>
    <row r="131" spans="1:10" ht="12.75">
      <c r="A131" s="82">
        <v>37</v>
      </c>
      <c r="B131" s="337"/>
      <c r="C131" s="48" t="s">
        <v>137</v>
      </c>
      <c r="D131" s="48" t="s">
        <v>138</v>
      </c>
      <c r="E131" s="43">
        <v>0.6</v>
      </c>
      <c r="F131" s="19"/>
      <c r="G131" s="2"/>
      <c r="H131" s="2"/>
      <c r="I131" s="19"/>
      <c r="J131" s="360"/>
    </row>
    <row r="132" spans="1:10" ht="12.75">
      <c r="A132" s="82">
        <v>38</v>
      </c>
      <c r="B132" s="84">
        <v>27</v>
      </c>
      <c r="C132" s="48" t="s">
        <v>141</v>
      </c>
      <c r="D132" s="48" t="s">
        <v>142</v>
      </c>
      <c r="E132" s="43">
        <v>17.7</v>
      </c>
      <c r="F132" s="19"/>
      <c r="G132" s="2"/>
      <c r="H132" s="2"/>
      <c r="I132" s="19"/>
      <c r="J132" s="20"/>
    </row>
    <row r="133" spans="1:10" ht="12.75">
      <c r="A133" s="82">
        <v>39</v>
      </c>
      <c r="B133" s="84">
        <v>28</v>
      </c>
      <c r="C133" s="48" t="s">
        <v>141</v>
      </c>
      <c r="D133" s="48" t="s">
        <v>142</v>
      </c>
      <c r="E133" s="43">
        <v>15.2</v>
      </c>
      <c r="F133" s="19"/>
      <c r="G133" s="2"/>
      <c r="H133" s="2"/>
      <c r="I133" s="19"/>
      <c r="J133" s="20"/>
    </row>
    <row r="134" spans="1:10" ht="12.75">
      <c r="A134" s="82">
        <v>40</v>
      </c>
      <c r="B134" s="84">
        <v>29</v>
      </c>
      <c r="C134" s="48" t="s">
        <v>143</v>
      </c>
      <c r="D134" s="48" t="s">
        <v>144</v>
      </c>
      <c r="E134" s="43">
        <v>2.4</v>
      </c>
      <c r="F134" s="19"/>
      <c r="G134" s="2"/>
      <c r="H134" s="2"/>
      <c r="I134" s="19"/>
      <c r="J134" s="20"/>
    </row>
    <row r="135" spans="1:10" ht="12.75">
      <c r="A135" s="82">
        <v>41</v>
      </c>
      <c r="B135" s="84">
        <v>30</v>
      </c>
      <c r="C135" s="48" t="s">
        <v>143</v>
      </c>
      <c r="D135" s="48" t="s">
        <v>144</v>
      </c>
      <c r="E135" s="43">
        <v>2.2</v>
      </c>
      <c r="F135" s="19"/>
      <c r="G135" s="2"/>
      <c r="H135" s="2"/>
      <c r="I135" s="19"/>
      <c r="J135" s="20"/>
    </row>
    <row r="136" spans="1:10" ht="12.75">
      <c r="A136" s="82">
        <v>42</v>
      </c>
      <c r="B136" s="336">
        <v>31</v>
      </c>
      <c r="C136" s="48" t="s">
        <v>145</v>
      </c>
      <c r="D136" s="48" t="s">
        <v>146</v>
      </c>
      <c r="E136" s="43">
        <v>40</v>
      </c>
      <c r="F136" s="19"/>
      <c r="G136" s="2"/>
      <c r="H136" s="2"/>
      <c r="I136" s="19"/>
      <c r="J136" s="360"/>
    </row>
    <row r="137" spans="1:10" ht="12.75">
      <c r="A137" s="82">
        <v>43</v>
      </c>
      <c r="B137" s="365"/>
      <c r="C137" s="48" t="s">
        <v>69</v>
      </c>
      <c r="D137" s="48" t="s">
        <v>70</v>
      </c>
      <c r="E137" s="43">
        <f>9.84+19.44</f>
        <v>29.28</v>
      </c>
      <c r="F137" s="19"/>
      <c r="G137" s="2"/>
      <c r="H137" s="2"/>
      <c r="I137" s="19"/>
      <c r="J137" s="360"/>
    </row>
    <row r="138" spans="1:10" ht="12.75">
      <c r="A138" s="82">
        <v>44</v>
      </c>
      <c r="B138" s="365"/>
      <c r="C138" s="48" t="s">
        <v>99</v>
      </c>
      <c r="D138" s="48" t="s">
        <v>100</v>
      </c>
      <c r="E138" s="43">
        <v>30</v>
      </c>
      <c r="F138" s="19"/>
      <c r="G138" s="2"/>
      <c r="H138" s="2"/>
      <c r="I138" s="19"/>
      <c r="J138" s="360"/>
    </row>
    <row r="139" spans="1:10" ht="12.75">
      <c r="A139" s="82">
        <v>45</v>
      </c>
      <c r="B139" s="337"/>
      <c r="C139" s="48" t="s">
        <v>46</v>
      </c>
      <c r="D139" s="48" t="s">
        <v>47</v>
      </c>
      <c r="E139" s="43">
        <v>78.84</v>
      </c>
      <c r="F139" s="19"/>
      <c r="G139" s="2"/>
      <c r="H139" s="2"/>
      <c r="I139" s="19"/>
      <c r="J139" s="360"/>
    </row>
    <row r="140" spans="1:10" ht="12.75">
      <c r="A140" s="82">
        <v>46</v>
      </c>
      <c r="B140" s="83">
        <v>32</v>
      </c>
      <c r="C140" s="48" t="s">
        <v>108</v>
      </c>
      <c r="D140" s="48" t="s">
        <v>109</v>
      </c>
      <c r="E140" s="43">
        <v>14.5</v>
      </c>
      <c r="F140" s="19"/>
      <c r="G140" s="2"/>
      <c r="H140" s="2"/>
      <c r="I140" s="19"/>
      <c r="J140" s="157"/>
    </row>
    <row r="141" spans="1:10" ht="12.75">
      <c r="A141" s="82">
        <v>48</v>
      </c>
      <c r="B141" s="84">
        <v>33</v>
      </c>
      <c r="C141" s="48" t="s">
        <v>69</v>
      </c>
      <c r="D141" s="48" t="s">
        <v>70</v>
      </c>
      <c r="E141" s="43">
        <v>45.2</v>
      </c>
      <c r="F141" s="19"/>
      <c r="G141" s="2"/>
      <c r="H141" s="2"/>
      <c r="I141" s="19"/>
      <c r="J141" s="20"/>
    </row>
    <row r="142" spans="1:10" ht="12.75">
      <c r="A142" s="82">
        <v>49</v>
      </c>
      <c r="B142" s="84">
        <v>34</v>
      </c>
      <c r="C142" s="48" t="s">
        <v>85</v>
      </c>
      <c r="D142" s="48" t="s">
        <v>86</v>
      </c>
      <c r="E142" s="43">
        <v>5.1</v>
      </c>
      <c r="F142" s="19"/>
      <c r="G142" s="2"/>
      <c r="H142" s="2"/>
      <c r="I142" s="19"/>
      <c r="J142" s="20"/>
    </row>
    <row r="143" spans="1:10" ht="12.75">
      <c r="A143" s="82">
        <v>50</v>
      </c>
      <c r="B143" s="84">
        <v>35</v>
      </c>
      <c r="C143" s="48" t="s">
        <v>85</v>
      </c>
      <c r="D143" s="48" t="s">
        <v>86</v>
      </c>
      <c r="E143" s="43">
        <v>2.1</v>
      </c>
      <c r="F143" s="19"/>
      <c r="G143" s="2"/>
      <c r="H143" s="2"/>
      <c r="I143" s="19"/>
      <c r="J143" s="20"/>
    </row>
    <row r="144" spans="1:10" ht="12.75">
      <c r="A144" s="82">
        <v>51</v>
      </c>
      <c r="B144" s="84">
        <v>36</v>
      </c>
      <c r="C144" s="48" t="s">
        <v>69</v>
      </c>
      <c r="D144" s="48" t="s">
        <v>70</v>
      </c>
      <c r="E144" s="43">
        <v>46.7</v>
      </c>
      <c r="F144" s="19"/>
      <c r="G144" s="2"/>
      <c r="H144" s="2"/>
      <c r="I144" s="19"/>
      <c r="J144" s="20"/>
    </row>
    <row r="145" spans="1:10" ht="12.75">
      <c r="A145" s="82">
        <v>52</v>
      </c>
      <c r="B145" s="84">
        <v>37</v>
      </c>
      <c r="C145" s="48" t="s">
        <v>147</v>
      </c>
      <c r="D145" s="48" t="s">
        <v>148</v>
      </c>
      <c r="E145" s="43">
        <v>59.3</v>
      </c>
      <c r="F145" s="19"/>
      <c r="G145" s="2"/>
      <c r="H145" s="2"/>
      <c r="I145" s="19"/>
      <c r="J145" s="20"/>
    </row>
    <row r="146" spans="1:10" ht="12.75">
      <c r="A146" s="82">
        <v>53</v>
      </c>
      <c r="B146" s="84">
        <v>38</v>
      </c>
      <c r="C146" s="48" t="s">
        <v>67</v>
      </c>
      <c r="D146" s="48" t="s">
        <v>68</v>
      </c>
      <c r="E146" s="43">
        <v>10.1</v>
      </c>
      <c r="F146" s="19"/>
      <c r="G146" s="2"/>
      <c r="H146" s="2"/>
      <c r="I146" s="19"/>
      <c r="J146" s="20"/>
    </row>
    <row r="147" spans="1:10" ht="12.75">
      <c r="A147" s="82">
        <v>54</v>
      </c>
      <c r="B147" s="84">
        <v>39</v>
      </c>
      <c r="C147" s="48" t="s">
        <v>67</v>
      </c>
      <c r="D147" s="48" t="s">
        <v>68</v>
      </c>
      <c r="E147" s="329">
        <v>61</v>
      </c>
      <c r="F147" s="19"/>
      <c r="G147" s="2"/>
      <c r="H147" s="2"/>
      <c r="I147" s="19"/>
      <c r="J147" s="360"/>
    </row>
    <row r="148" spans="1:10" ht="12.75">
      <c r="A148" s="82">
        <v>55</v>
      </c>
      <c r="B148" s="84">
        <v>39</v>
      </c>
      <c r="C148" s="48" t="s">
        <v>28</v>
      </c>
      <c r="D148" s="48" t="s">
        <v>50</v>
      </c>
      <c r="E148" s="333"/>
      <c r="F148" s="19"/>
      <c r="G148" s="2"/>
      <c r="H148" s="2"/>
      <c r="I148" s="19"/>
      <c r="J148" s="360"/>
    </row>
    <row r="149" spans="1:10" ht="12.75">
      <c r="A149" s="82">
        <v>56</v>
      </c>
      <c r="B149" s="84">
        <v>40</v>
      </c>
      <c r="C149" s="48" t="s">
        <v>139</v>
      </c>
      <c r="D149" s="48" t="s">
        <v>140</v>
      </c>
      <c r="E149" s="43">
        <v>14.6</v>
      </c>
      <c r="F149" s="19"/>
      <c r="G149" s="2"/>
      <c r="H149" s="2"/>
      <c r="I149" s="19"/>
      <c r="J149" s="20"/>
    </row>
    <row r="150" spans="1:10" ht="12.75">
      <c r="A150" s="82">
        <v>57</v>
      </c>
      <c r="B150" s="336">
        <v>41</v>
      </c>
      <c r="C150" s="48" t="s">
        <v>137</v>
      </c>
      <c r="D150" s="48" t="s">
        <v>138</v>
      </c>
      <c r="E150" s="329">
        <v>0.6</v>
      </c>
      <c r="F150" s="19"/>
      <c r="G150" s="2"/>
      <c r="H150" s="2"/>
      <c r="I150" s="19"/>
      <c r="J150" s="360"/>
    </row>
    <row r="151" spans="1:10" ht="12.75">
      <c r="A151" s="82">
        <v>58</v>
      </c>
      <c r="B151" s="337"/>
      <c r="C151" s="48" t="s">
        <v>71</v>
      </c>
      <c r="D151" s="48" t="s">
        <v>72</v>
      </c>
      <c r="E151" s="333"/>
      <c r="F151" s="19"/>
      <c r="G151" s="2"/>
      <c r="H151" s="2"/>
      <c r="I151" s="19"/>
      <c r="J151" s="360"/>
    </row>
    <row r="152" spans="1:10" ht="12.75">
      <c r="A152" s="82">
        <v>59</v>
      </c>
      <c r="B152" s="336">
        <v>42</v>
      </c>
      <c r="C152" s="48" t="s">
        <v>149</v>
      </c>
      <c r="D152" s="48" t="s">
        <v>150</v>
      </c>
      <c r="E152" s="43">
        <v>3</v>
      </c>
      <c r="F152" s="19"/>
      <c r="G152" s="2"/>
      <c r="H152" s="2"/>
      <c r="I152" s="19"/>
      <c r="J152" s="360"/>
    </row>
    <row r="153" spans="1:10" ht="12.75">
      <c r="A153" s="82">
        <v>60</v>
      </c>
      <c r="B153" s="337"/>
      <c r="C153" s="48" t="s">
        <v>95</v>
      </c>
      <c r="D153" s="48" t="s">
        <v>96</v>
      </c>
      <c r="E153" s="43">
        <v>4.16</v>
      </c>
      <c r="F153" s="19"/>
      <c r="G153" s="2"/>
      <c r="H153" s="2"/>
      <c r="I153" s="19"/>
      <c r="J153" s="360"/>
    </row>
    <row r="154" spans="1:10" ht="12.75">
      <c r="A154" s="82">
        <v>61</v>
      </c>
      <c r="B154" s="83">
        <v>43</v>
      </c>
      <c r="C154" s="48" t="s">
        <v>28</v>
      </c>
      <c r="D154" s="48" t="s">
        <v>50</v>
      </c>
      <c r="E154" s="43">
        <v>10</v>
      </c>
      <c r="F154" s="19"/>
      <c r="G154" s="2"/>
      <c r="H154" s="2"/>
      <c r="I154" s="19"/>
      <c r="J154" s="47"/>
    </row>
    <row r="155" spans="1:10" ht="12.75">
      <c r="A155" s="82">
        <v>62</v>
      </c>
      <c r="B155" s="336">
        <v>44</v>
      </c>
      <c r="C155" s="48" t="s">
        <v>151</v>
      </c>
      <c r="D155" s="48" t="s">
        <v>152</v>
      </c>
      <c r="E155" s="329">
        <v>31.6</v>
      </c>
      <c r="F155" s="19"/>
      <c r="G155" s="2"/>
      <c r="H155" s="2"/>
      <c r="I155" s="19"/>
      <c r="J155" s="360"/>
    </row>
    <row r="156" spans="1:10" ht="12.75">
      <c r="A156" s="82">
        <v>63</v>
      </c>
      <c r="B156" s="337"/>
      <c r="C156" s="48" t="s">
        <v>153</v>
      </c>
      <c r="D156" s="48" t="s">
        <v>154</v>
      </c>
      <c r="E156" s="333"/>
      <c r="F156" s="19"/>
      <c r="G156" s="2"/>
      <c r="H156" s="2"/>
      <c r="I156" s="19"/>
      <c r="J156" s="360"/>
    </row>
    <row r="157" spans="1:10" ht="13.5" thickBot="1">
      <c r="A157" s="82">
        <v>64</v>
      </c>
      <c r="B157" s="83">
        <v>45</v>
      </c>
      <c r="C157" s="48" t="s">
        <v>71</v>
      </c>
      <c r="D157" s="48" t="s">
        <v>72</v>
      </c>
      <c r="E157" s="43">
        <v>34.5</v>
      </c>
      <c r="F157" s="19"/>
      <c r="G157" s="2"/>
      <c r="H157" s="2"/>
      <c r="I157" s="19"/>
      <c r="J157" s="47"/>
    </row>
    <row r="158" spans="1:5" ht="13.5" thickBot="1">
      <c r="A158" s="316" t="s">
        <v>77</v>
      </c>
      <c r="B158" s="317"/>
      <c r="C158" s="317"/>
      <c r="D158" s="318"/>
      <c r="E158" s="85">
        <f>SUM(E95:E157)</f>
        <v>862.7700000000001</v>
      </c>
    </row>
    <row r="159" spans="1:5" ht="21" thickBot="1">
      <c r="A159" s="326" t="s">
        <v>158</v>
      </c>
      <c r="B159" s="334"/>
      <c r="C159" s="334"/>
      <c r="D159" s="334"/>
      <c r="E159" s="335"/>
    </row>
    <row r="160" spans="1:5" ht="13.5" thickBot="1">
      <c r="A160" s="55" t="s">
        <v>0</v>
      </c>
      <c r="B160" s="57" t="s">
        <v>41</v>
      </c>
      <c r="C160" s="363" t="s">
        <v>42</v>
      </c>
      <c r="D160" s="364"/>
      <c r="E160" s="51" t="s">
        <v>43</v>
      </c>
    </row>
    <row r="161" spans="1:12" ht="12.75">
      <c r="A161" s="75">
        <v>1</v>
      </c>
      <c r="B161" s="361">
        <v>1</v>
      </c>
      <c r="C161" s="76" t="s">
        <v>69</v>
      </c>
      <c r="D161" s="77" t="s">
        <v>70</v>
      </c>
      <c r="E161" s="362">
        <v>7.5</v>
      </c>
      <c r="F161" s="17"/>
      <c r="G161" s="2"/>
      <c r="H161" s="2"/>
      <c r="I161" s="17"/>
      <c r="J161" s="360"/>
      <c r="K161" s="2"/>
      <c r="L161" s="2"/>
    </row>
    <row r="162" spans="1:12" ht="12.75">
      <c r="A162" s="68">
        <v>2</v>
      </c>
      <c r="B162" s="339"/>
      <c r="C162" s="49" t="s">
        <v>159</v>
      </c>
      <c r="D162" s="50" t="s">
        <v>160</v>
      </c>
      <c r="E162" s="325"/>
      <c r="F162" s="17"/>
      <c r="G162" s="2"/>
      <c r="H162" s="2"/>
      <c r="I162" s="17"/>
      <c r="J162" s="360"/>
      <c r="K162" s="2"/>
      <c r="L162" s="2"/>
    </row>
    <row r="163" spans="1:12" ht="12.75">
      <c r="A163" s="68">
        <v>3</v>
      </c>
      <c r="B163" s="71">
        <v>2</v>
      </c>
      <c r="C163" s="49" t="s">
        <v>51</v>
      </c>
      <c r="D163" s="50" t="s">
        <v>52</v>
      </c>
      <c r="E163" s="78">
        <v>1.2</v>
      </c>
      <c r="F163" s="17"/>
      <c r="G163" s="2"/>
      <c r="H163" s="2"/>
      <c r="I163" s="17"/>
      <c r="J163" s="20"/>
      <c r="K163" s="2"/>
      <c r="L163" s="2"/>
    </row>
    <row r="164" spans="1:12" ht="12.75">
      <c r="A164" s="79">
        <v>4</v>
      </c>
      <c r="B164" s="71">
        <v>3</v>
      </c>
      <c r="C164" s="49" t="s">
        <v>122</v>
      </c>
      <c r="D164" s="50" t="s">
        <v>123</v>
      </c>
      <c r="E164" s="78">
        <v>1</v>
      </c>
      <c r="F164" s="17"/>
      <c r="G164" s="2"/>
      <c r="H164" s="2"/>
      <c r="I164" s="17"/>
      <c r="J164" s="20"/>
      <c r="K164" s="2"/>
      <c r="L164" s="2"/>
    </row>
    <row r="165" spans="1:12" ht="12.75">
      <c r="A165" s="68">
        <v>5</v>
      </c>
      <c r="B165" s="71">
        <v>4</v>
      </c>
      <c r="C165" s="49" t="s">
        <v>112</v>
      </c>
      <c r="D165" s="50" t="s">
        <v>113</v>
      </c>
      <c r="E165" s="78">
        <v>139.4</v>
      </c>
      <c r="F165" s="17"/>
      <c r="G165" s="2"/>
      <c r="H165" s="2"/>
      <c r="I165" s="17"/>
      <c r="J165" s="20"/>
      <c r="K165" s="2"/>
      <c r="L165" s="2"/>
    </row>
    <row r="166" spans="1:12" ht="12.75">
      <c r="A166" s="79">
        <v>6</v>
      </c>
      <c r="B166" s="71">
        <v>5</v>
      </c>
      <c r="C166" s="49" t="s">
        <v>99</v>
      </c>
      <c r="D166" s="50" t="s">
        <v>100</v>
      </c>
      <c r="E166" s="78">
        <v>13.1</v>
      </c>
      <c r="F166" s="17"/>
      <c r="G166" s="2"/>
      <c r="H166" s="2"/>
      <c r="I166" s="17"/>
      <c r="J166" s="20"/>
      <c r="K166" s="2"/>
      <c r="L166" s="2"/>
    </row>
    <row r="167" spans="1:12" ht="12.75">
      <c r="A167" s="68">
        <v>7</v>
      </c>
      <c r="B167" s="71">
        <v>6</v>
      </c>
      <c r="C167" s="49" t="s">
        <v>46</v>
      </c>
      <c r="D167" s="50" t="s">
        <v>47</v>
      </c>
      <c r="E167" s="78">
        <v>2.8</v>
      </c>
      <c r="F167" s="17"/>
      <c r="G167" s="2"/>
      <c r="H167" s="2"/>
      <c r="I167" s="17"/>
      <c r="J167" s="20"/>
      <c r="K167" s="2"/>
      <c r="L167" s="2"/>
    </row>
    <row r="168" spans="1:12" ht="12.75">
      <c r="A168" s="68">
        <v>8</v>
      </c>
      <c r="B168" s="71">
        <v>7</v>
      </c>
      <c r="C168" s="49" t="s">
        <v>71</v>
      </c>
      <c r="D168" s="50" t="s">
        <v>72</v>
      </c>
      <c r="E168" s="78">
        <v>1.7</v>
      </c>
      <c r="F168" s="17"/>
      <c r="G168" s="2"/>
      <c r="H168" s="2"/>
      <c r="I168" s="17"/>
      <c r="J168" s="20"/>
      <c r="K168" s="2"/>
      <c r="L168" s="2"/>
    </row>
    <row r="169" spans="1:12" ht="12.75">
      <c r="A169" s="79">
        <v>9</v>
      </c>
      <c r="B169" s="71">
        <v>8</v>
      </c>
      <c r="C169" s="49" t="s">
        <v>46</v>
      </c>
      <c r="D169" s="50" t="s">
        <v>47</v>
      </c>
      <c r="E169" s="78">
        <v>3</v>
      </c>
      <c r="F169" s="17"/>
      <c r="G169" s="2"/>
      <c r="H169" s="2"/>
      <c r="I169" s="17"/>
      <c r="J169" s="20"/>
      <c r="K169" s="2"/>
      <c r="L169" s="2"/>
    </row>
    <row r="170" spans="1:12" ht="12.75">
      <c r="A170" s="68">
        <v>10</v>
      </c>
      <c r="B170" s="338">
        <v>9</v>
      </c>
      <c r="C170" s="49" t="s">
        <v>28</v>
      </c>
      <c r="D170" s="50" t="s">
        <v>50</v>
      </c>
      <c r="E170" s="346">
        <v>3.6</v>
      </c>
      <c r="F170" s="17"/>
      <c r="G170" s="2"/>
      <c r="H170" s="2"/>
      <c r="I170" s="17"/>
      <c r="J170" s="360"/>
      <c r="K170" s="2"/>
      <c r="L170" s="2"/>
    </row>
    <row r="171" spans="1:12" ht="12.75">
      <c r="A171" s="79">
        <v>11</v>
      </c>
      <c r="B171" s="340"/>
      <c r="C171" s="49" t="s">
        <v>71</v>
      </c>
      <c r="D171" s="50" t="s">
        <v>72</v>
      </c>
      <c r="E171" s="325"/>
      <c r="F171" s="17"/>
      <c r="G171" s="2"/>
      <c r="H171" s="2"/>
      <c r="I171" s="17"/>
      <c r="J171" s="360"/>
      <c r="K171" s="2"/>
      <c r="L171" s="2"/>
    </row>
    <row r="172" spans="1:12" ht="12.75">
      <c r="A172" s="68">
        <v>12</v>
      </c>
      <c r="B172" s="71">
        <v>10</v>
      </c>
      <c r="C172" s="49" t="s">
        <v>44</v>
      </c>
      <c r="D172" s="50" t="s">
        <v>45</v>
      </c>
      <c r="E172" s="78">
        <v>2.4</v>
      </c>
      <c r="F172" s="17"/>
      <c r="G172" s="2"/>
      <c r="H172" s="2"/>
      <c r="I172" s="17"/>
      <c r="J172" s="20"/>
      <c r="K172" s="2"/>
      <c r="L172" s="2"/>
    </row>
    <row r="173" spans="1:12" ht="12.75">
      <c r="A173" s="68">
        <v>13</v>
      </c>
      <c r="B173" s="71">
        <v>11</v>
      </c>
      <c r="C173" s="49" t="s">
        <v>44</v>
      </c>
      <c r="D173" s="50" t="s">
        <v>45</v>
      </c>
      <c r="E173" s="78">
        <v>1.8</v>
      </c>
      <c r="F173" s="17"/>
      <c r="G173" s="2"/>
      <c r="H173" s="2"/>
      <c r="I173" s="17"/>
      <c r="J173" s="20"/>
      <c r="K173" s="2"/>
      <c r="L173" s="2"/>
    </row>
    <row r="174" spans="1:12" ht="12.75">
      <c r="A174" s="79">
        <v>14</v>
      </c>
      <c r="B174" s="71">
        <v>12</v>
      </c>
      <c r="C174" s="49" t="s">
        <v>44</v>
      </c>
      <c r="D174" s="50" t="s">
        <v>45</v>
      </c>
      <c r="E174" s="78">
        <v>1.8</v>
      </c>
      <c r="F174" s="17"/>
      <c r="G174" s="2"/>
      <c r="H174" s="2"/>
      <c r="I174" s="17"/>
      <c r="J174" s="20"/>
      <c r="K174" s="2"/>
      <c r="L174" s="2"/>
    </row>
    <row r="175" spans="1:12" ht="12.75">
      <c r="A175" s="68">
        <v>15</v>
      </c>
      <c r="B175" s="71">
        <v>13</v>
      </c>
      <c r="C175" s="49" t="s">
        <v>44</v>
      </c>
      <c r="D175" s="50" t="s">
        <v>45</v>
      </c>
      <c r="E175" s="78">
        <v>3.6</v>
      </c>
      <c r="F175" s="17"/>
      <c r="G175" s="2"/>
      <c r="H175" s="2"/>
      <c r="I175" s="17"/>
      <c r="J175" s="20"/>
      <c r="K175" s="2"/>
      <c r="L175" s="2"/>
    </row>
    <row r="176" spans="1:12" ht="12.75">
      <c r="A176" s="79">
        <v>16</v>
      </c>
      <c r="B176" s="71">
        <v>14</v>
      </c>
      <c r="C176" s="49" t="s">
        <v>161</v>
      </c>
      <c r="D176" s="50" t="s">
        <v>181</v>
      </c>
      <c r="E176" s="78">
        <v>0.6</v>
      </c>
      <c r="F176" s="17"/>
      <c r="G176" s="2"/>
      <c r="H176" s="2"/>
      <c r="I176" s="17"/>
      <c r="J176" s="20"/>
      <c r="K176" s="2"/>
      <c r="L176" s="2"/>
    </row>
    <row r="177" spans="1:12" ht="12.75">
      <c r="A177" s="68">
        <v>17</v>
      </c>
      <c r="B177" s="71">
        <v>15</v>
      </c>
      <c r="C177" s="49" t="s">
        <v>161</v>
      </c>
      <c r="D177" s="50" t="s">
        <v>181</v>
      </c>
      <c r="E177" s="78">
        <v>2</v>
      </c>
      <c r="F177" s="17"/>
      <c r="G177" s="2"/>
      <c r="H177" s="2"/>
      <c r="I177" s="17"/>
      <c r="J177" s="20"/>
      <c r="K177" s="2"/>
      <c r="L177" s="2"/>
    </row>
    <row r="178" spans="1:12" ht="12.75">
      <c r="A178" s="68">
        <v>18</v>
      </c>
      <c r="B178" s="71">
        <v>16</v>
      </c>
      <c r="C178" s="49" t="s">
        <v>99</v>
      </c>
      <c r="D178" s="50" t="s">
        <v>100</v>
      </c>
      <c r="E178" s="78">
        <v>24.5</v>
      </c>
      <c r="F178" s="17"/>
      <c r="G178" s="2"/>
      <c r="H178" s="2"/>
      <c r="I178" s="17"/>
      <c r="J178" s="20"/>
      <c r="K178" s="2"/>
      <c r="L178" s="2"/>
    </row>
    <row r="179" spans="1:12" ht="12.75">
      <c r="A179" s="79">
        <v>19</v>
      </c>
      <c r="B179" s="71">
        <v>17</v>
      </c>
      <c r="C179" s="49" t="s">
        <v>99</v>
      </c>
      <c r="D179" s="50" t="s">
        <v>100</v>
      </c>
      <c r="E179" s="78">
        <v>2.5</v>
      </c>
      <c r="F179" s="17"/>
      <c r="G179" s="2"/>
      <c r="H179" s="2"/>
      <c r="I179" s="17"/>
      <c r="J179" s="20"/>
      <c r="K179" s="2"/>
      <c r="L179" s="2"/>
    </row>
    <row r="180" spans="1:12" ht="12.75">
      <c r="A180" s="68">
        <v>20</v>
      </c>
      <c r="B180" s="338">
        <v>18</v>
      </c>
      <c r="C180" s="49" t="s">
        <v>112</v>
      </c>
      <c r="D180" s="50" t="s">
        <v>113</v>
      </c>
      <c r="E180" s="78">
        <v>29.59</v>
      </c>
      <c r="F180" s="17"/>
      <c r="G180" s="2"/>
      <c r="H180" s="2"/>
      <c r="I180" s="17"/>
      <c r="J180" s="20"/>
      <c r="K180" s="2"/>
      <c r="L180" s="2"/>
    </row>
    <row r="181" spans="1:12" ht="12.75">
      <c r="A181" s="79">
        <v>21</v>
      </c>
      <c r="B181" s="340"/>
      <c r="C181" s="49" t="s">
        <v>163</v>
      </c>
      <c r="D181" s="50" t="s">
        <v>164</v>
      </c>
      <c r="E181" s="78">
        <v>1.41</v>
      </c>
      <c r="F181" s="17"/>
      <c r="G181" s="2"/>
      <c r="H181" s="2"/>
      <c r="I181" s="17"/>
      <c r="J181" s="20"/>
      <c r="K181" s="2"/>
      <c r="L181" s="2"/>
    </row>
    <row r="182" spans="1:12" ht="12.75">
      <c r="A182" s="68">
        <v>22</v>
      </c>
      <c r="B182" s="71">
        <v>19</v>
      </c>
      <c r="C182" s="49" t="s">
        <v>53</v>
      </c>
      <c r="D182" s="50" t="s">
        <v>54</v>
      </c>
      <c r="E182" s="78">
        <v>2.6</v>
      </c>
      <c r="F182" s="17"/>
      <c r="G182" s="2"/>
      <c r="H182" s="2"/>
      <c r="I182" s="17"/>
      <c r="J182" s="20"/>
      <c r="K182" s="2"/>
      <c r="L182" s="2"/>
    </row>
    <row r="183" spans="1:12" ht="12.75">
      <c r="A183" s="68">
        <v>23</v>
      </c>
      <c r="B183" s="71">
        <v>20</v>
      </c>
      <c r="C183" s="49" t="s">
        <v>69</v>
      </c>
      <c r="D183" s="50" t="s">
        <v>70</v>
      </c>
      <c r="E183" s="78">
        <v>1.9</v>
      </c>
      <c r="F183" s="17"/>
      <c r="G183" s="2"/>
      <c r="H183" s="2"/>
      <c r="I183" s="17"/>
      <c r="J183" s="20"/>
      <c r="K183" s="2"/>
      <c r="L183" s="2"/>
    </row>
    <row r="184" spans="1:12" ht="12.75">
      <c r="A184" s="79">
        <v>24</v>
      </c>
      <c r="B184" s="338">
        <v>21</v>
      </c>
      <c r="C184" s="49" t="s">
        <v>165</v>
      </c>
      <c r="D184" s="50" t="s">
        <v>166</v>
      </c>
      <c r="E184" s="346">
        <v>2.8</v>
      </c>
      <c r="F184" s="17"/>
      <c r="G184" s="2"/>
      <c r="H184" s="2"/>
      <c r="I184" s="17"/>
      <c r="J184" s="360"/>
      <c r="K184" s="2"/>
      <c r="L184" s="2"/>
    </row>
    <row r="185" spans="1:12" ht="12.75">
      <c r="A185" s="68">
        <v>25</v>
      </c>
      <c r="B185" s="340"/>
      <c r="C185" s="49" t="s">
        <v>46</v>
      </c>
      <c r="D185" s="50" t="s">
        <v>47</v>
      </c>
      <c r="E185" s="325"/>
      <c r="F185" s="17"/>
      <c r="G185" s="2"/>
      <c r="H185" s="2"/>
      <c r="I185" s="17"/>
      <c r="J185" s="360"/>
      <c r="K185" s="2"/>
      <c r="L185" s="2"/>
    </row>
    <row r="186" spans="1:12" ht="12.75">
      <c r="A186" s="79">
        <v>26</v>
      </c>
      <c r="B186" s="338">
        <v>22</v>
      </c>
      <c r="C186" s="49" t="s">
        <v>69</v>
      </c>
      <c r="D186" s="50" t="s">
        <v>70</v>
      </c>
      <c r="E186" s="346">
        <v>6.1</v>
      </c>
      <c r="F186" s="17"/>
      <c r="G186" s="2"/>
      <c r="H186" s="2"/>
      <c r="I186" s="17"/>
      <c r="J186" s="360"/>
      <c r="K186" s="2"/>
      <c r="L186" s="2"/>
    </row>
    <row r="187" spans="1:12" ht="12.75">
      <c r="A187" s="68">
        <v>27</v>
      </c>
      <c r="B187" s="340"/>
      <c r="C187" s="49" t="s">
        <v>159</v>
      </c>
      <c r="D187" s="50" t="s">
        <v>160</v>
      </c>
      <c r="E187" s="325"/>
      <c r="F187" s="17"/>
      <c r="G187" s="2"/>
      <c r="H187" s="2"/>
      <c r="I187" s="17"/>
      <c r="J187" s="360"/>
      <c r="K187" s="2"/>
      <c r="L187" s="2"/>
    </row>
    <row r="188" spans="1:12" ht="12.75">
      <c r="A188" s="68">
        <v>28</v>
      </c>
      <c r="B188" s="71">
        <v>23</v>
      </c>
      <c r="C188" s="49" t="s">
        <v>44</v>
      </c>
      <c r="D188" s="50" t="s">
        <v>45</v>
      </c>
      <c r="E188" s="78">
        <v>2</v>
      </c>
      <c r="F188" s="17"/>
      <c r="G188" s="2"/>
      <c r="H188" s="2"/>
      <c r="I188" s="17"/>
      <c r="J188" s="20"/>
      <c r="K188" s="2"/>
      <c r="L188" s="2"/>
    </row>
    <row r="189" spans="1:12" ht="12.75">
      <c r="A189" s="79">
        <v>29</v>
      </c>
      <c r="B189" s="338">
        <v>24</v>
      </c>
      <c r="C189" s="49" t="s">
        <v>112</v>
      </c>
      <c r="D189" s="50" t="s">
        <v>113</v>
      </c>
      <c r="E189" s="162">
        <v>11.34</v>
      </c>
      <c r="F189" s="17"/>
      <c r="G189" s="2"/>
      <c r="H189" s="2"/>
      <c r="I189" s="17"/>
      <c r="J189" s="360"/>
      <c r="K189" s="2"/>
      <c r="L189" s="2"/>
    </row>
    <row r="190" spans="1:12" ht="12.75">
      <c r="A190" s="68">
        <v>30</v>
      </c>
      <c r="B190" s="339"/>
      <c r="C190" s="49" t="s">
        <v>122</v>
      </c>
      <c r="D190" s="50" t="s">
        <v>123</v>
      </c>
      <c r="E190" s="163">
        <v>37.56</v>
      </c>
      <c r="F190" s="17"/>
      <c r="G190" s="2"/>
      <c r="H190" s="2"/>
      <c r="I190" s="17"/>
      <c r="J190" s="360"/>
      <c r="K190" s="2"/>
      <c r="L190" s="2"/>
    </row>
    <row r="191" spans="1:12" ht="12.75">
      <c r="A191" s="79">
        <v>31</v>
      </c>
      <c r="B191" s="340"/>
      <c r="C191" s="49" t="s">
        <v>99</v>
      </c>
      <c r="D191" s="50" t="s">
        <v>100</v>
      </c>
      <c r="E191" s="163">
        <v>10</v>
      </c>
      <c r="F191" s="17"/>
      <c r="G191" s="2"/>
      <c r="H191" s="2"/>
      <c r="I191" s="17"/>
      <c r="J191" s="360"/>
      <c r="K191" s="2"/>
      <c r="L191" s="2"/>
    </row>
    <row r="192" spans="1:12" ht="12.75">
      <c r="A192" s="68">
        <v>32</v>
      </c>
      <c r="B192" s="71">
        <v>25</v>
      </c>
      <c r="C192" s="49" t="s">
        <v>64</v>
      </c>
      <c r="D192" s="50" t="s">
        <v>65</v>
      </c>
      <c r="E192" s="162">
        <v>2.1</v>
      </c>
      <c r="F192" s="17"/>
      <c r="G192" s="2"/>
      <c r="H192" s="2"/>
      <c r="I192" s="17"/>
      <c r="J192" s="20"/>
      <c r="K192" s="2"/>
      <c r="L192" s="2"/>
    </row>
    <row r="193" spans="1:12" ht="12.75">
      <c r="A193" s="68">
        <v>33</v>
      </c>
      <c r="B193" s="71">
        <v>26</v>
      </c>
      <c r="C193" s="49" t="s">
        <v>64</v>
      </c>
      <c r="D193" s="50" t="s">
        <v>65</v>
      </c>
      <c r="E193" s="78">
        <v>2.8</v>
      </c>
      <c r="F193" s="17"/>
      <c r="G193" s="2"/>
      <c r="H193" s="2"/>
      <c r="I193" s="17"/>
      <c r="J193" s="20"/>
      <c r="K193" s="2"/>
      <c r="L193" s="2"/>
    </row>
    <row r="194" spans="1:12" ht="12.75">
      <c r="A194" s="79">
        <v>34</v>
      </c>
      <c r="B194" s="71">
        <v>27</v>
      </c>
      <c r="C194" s="48" t="s">
        <v>87</v>
      </c>
      <c r="D194" s="48" t="s">
        <v>105</v>
      </c>
      <c r="E194" s="78">
        <v>2.3</v>
      </c>
      <c r="F194" s="17"/>
      <c r="G194" s="2"/>
      <c r="H194" s="2"/>
      <c r="I194" s="17"/>
      <c r="J194" s="20"/>
      <c r="K194" s="2"/>
      <c r="L194" s="2"/>
    </row>
    <row r="195" spans="1:12" ht="12.75">
      <c r="A195" s="68">
        <v>35</v>
      </c>
      <c r="B195" s="71">
        <v>28</v>
      </c>
      <c r="C195" s="48" t="s">
        <v>87</v>
      </c>
      <c r="D195" s="48" t="s">
        <v>105</v>
      </c>
      <c r="E195" s="78">
        <v>1.4</v>
      </c>
      <c r="F195" s="17"/>
      <c r="G195" s="2"/>
      <c r="H195" s="2"/>
      <c r="I195" s="17"/>
      <c r="J195" s="20"/>
      <c r="K195" s="2"/>
      <c r="L195" s="2"/>
    </row>
    <row r="196" spans="1:12" ht="12.75">
      <c r="A196" s="79">
        <v>36</v>
      </c>
      <c r="B196" s="71">
        <v>29</v>
      </c>
      <c r="C196" s="48" t="s">
        <v>87</v>
      </c>
      <c r="D196" s="48" t="s">
        <v>105</v>
      </c>
      <c r="E196" s="78">
        <v>1.9</v>
      </c>
      <c r="F196" s="17"/>
      <c r="G196" s="2"/>
      <c r="H196" s="2"/>
      <c r="I196" s="17"/>
      <c r="J196" s="20"/>
      <c r="K196" s="2"/>
      <c r="L196" s="2"/>
    </row>
    <row r="197" spans="1:12" ht="12.75">
      <c r="A197" s="68">
        <v>37</v>
      </c>
      <c r="B197" s="71">
        <v>30</v>
      </c>
      <c r="C197" s="49" t="s">
        <v>122</v>
      </c>
      <c r="D197" s="50" t="s">
        <v>123</v>
      </c>
      <c r="E197" s="78">
        <v>1.8</v>
      </c>
      <c r="F197" s="17"/>
      <c r="G197" s="2"/>
      <c r="H197" s="2"/>
      <c r="I197" s="17"/>
      <c r="J197" s="20"/>
      <c r="K197" s="2"/>
      <c r="L197" s="2"/>
    </row>
    <row r="198" spans="1:12" ht="12.75">
      <c r="A198" s="68">
        <v>38</v>
      </c>
      <c r="B198" s="338">
        <v>31</v>
      </c>
      <c r="C198" s="49" t="s">
        <v>67</v>
      </c>
      <c r="D198" s="50" t="s">
        <v>68</v>
      </c>
      <c r="E198" s="346">
        <v>125.8</v>
      </c>
      <c r="F198" s="17"/>
      <c r="G198" s="2"/>
      <c r="H198" s="2"/>
      <c r="I198" s="17"/>
      <c r="J198" s="360"/>
      <c r="K198" s="2"/>
      <c r="L198" s="2"/>
    </row>
    <row r="199" spans="1:12" ht="12.75">
      <c r="A199" s="79">
        <v>39</v>
      </c>
      <c r="B199" s="339"/>
      <c r="C199" s="49" t="s">
        <v>167</v>
      </c>
      <c r="D199" s="50" t="s">
        <v>168</v>
      </c>
      <c r="E199" s="351"/>
      <c r="F199" s="17"/>
      <c r="G199" s="2"/>
      <c r="H199" s="2"/>
      <c r="I199" s="17"/>
      <c r="J199" s="360"/>
      <c r="K199" s="2"/>
      <c r="L199" s="2"/>
    </row>
    <row r="200" spans="1:12" ht="12.75">
      <c r="A200" s="68">
        <v>40</v>
      </c>
      <c r="B200" s="340"/>
      <c r="C200" s="49" t="s">
        <v>69</v>
      </c>
      <c r="D200" s="50" t="s">
        <v>70</v>
      </c>
      <c r="E200" s="333"/>
      <c r="F200" s="17"/>
      <c r="G200" s="2"/>
      <c r="H200" s="2"/>
      <c r="I200" s="17"/>
      <c r="J200" s="360"/>
      <c r="K200" s="2"/>
      <c r="L200" s="2"/>
    </row>
    <row r="201" spans="1:12" ht="12.75">
      <c r="A201" s="79">
        <v>41</v>
      </c>
      <c r="B201" s="71">
        <v>32</v>
      </c>
      <c r="C201" s="49" t="s">
        <v>159</v>
      </c>
      <c r="D201" s="50" t="s">
        <v>160</v>
      </c>
      <c r="E201" s="78">
        <v>12.9</v>
      </c>
      <c r="F201" s="17"/>
      <c r="G201" s="2"/>
      <c r="H201" s="2"/>
      <c r="I201" s="17"/>
      <c r="J201" s="20"/>
      <c r="K201" s="2"/>
      <c r="L201" s="2"/>
    </row>
    <row r="202" spans="1:12" ht="12.75">
      <c r="A202" s="68">
        <v>42</v>
      </c>
      <c r="B202" s="338">
        <v>33</v>
      </c>
      <c r="C202" s="49" t="s">
        <v>161</v>
      </c>
      <c r="D202" s="50" t="s">
        <v>162</v>
      </c>
      <c r="E202" s="164">
        <v>4.27</v>
      </c>
      <c r="F202" s="17"/>
      <c r="G202" s="2"/>
      <c r="H202" s="2"/>
      <c r="I202" s="17"/>
      <c r="J202" s="360"/>
      <c r="K202" s="2"/>
      <c r="L202" s="2"/>
    </row>
    <row r="203" spans="1:12" ht="12.75">
      <c r="A203" s="68">
        <v>43</v>
      </c>
      <c r="B203" s="339"/>
      <c r="C203" s="49" t="s">
        <v>167</v>
      </c>
      <c r="D203" s="50" t="s">
        <v>168</v>
      </c>
      <c r="E203" s="354">
        <v>124.49</v>
      </c>
      <c r="F203" s="17"/>
      <c r="G203" s="2"/>
      <c r="H203" s="2"/>
      <c r="I203" s="17"/>
      <c r="J203" s="360"/>
      <c r="K203" s="2"/>
      <c r="L203" s="2"/>
    </row>
    <row r="204" spans="1:12" ht="12.75">
      <c r="A204" s="79">
        <v>44</v>
      </c>
      <c r="B204" s="339"/>
      <c r="C204" s="49" t="s">
        <v>28</v>
      </c>
      <c r="D204" s="50" t="s">
        <v>50</v>
      </c>
      <c r="E204" s="355"/>
      <c r="F204" s="17"/>
      <c r="G204" s="2"/>
      <c r="H204" s="2"/>
      <c r="I204" s="17"/>
      <c r="J204" s="360"/>
      <c r="K204" s="2"/>
      <c r="L204" s="2"/>
    </row>
    <row r="205" spans="1:12" ht="12.75">
      <c r="A205" s="68">
        <v>45</v>
      </c>
      <c r="B205" s="339"/>
      <c r="C205" s="49" t="s">
        <v>159</v>
      </c>
      <c r="D205" s="50" t="s">
        <v>160</v>
      </c>
      <c r="E205" s="355"/>
      <c r="F205" s="17"/>
      <c r="G205" s="2"/>
      <c r="H205" s="2"/>
      <c r="I205" s="17"/>
      <c r="J205" s="360"/>
      <c r="K205" s="2"/>
      <c r="L205" s="2"/>
    </row>
    <row r="206" spans="1:12" ht="12.75">
      <c r="A206" s="79">
        <v>46</v>
      </c>
      <c r="B206" s="339"/>
      <c r="C206" s="49" t="s">
        <v>122</v>
      </c>
      <c r="D206" s="50" t="s">
        <v>123</v>
      </c>
      <c r="E206" s="356"/>
      <c r="F206" s="17"/>
      <c r="G206" s="2"/>
      <c r="H206" s="2"/>
      <c r="I206" s="17"/>
      <c r="J206" s="360"/>
      <c r="K206" s="2"/>
      <c r="L206" s="2"/>
    </row>
    <row r="207" spans="1:12" ht="12.75">
      <c r="A207" s="68">
        <v>47</v>
      </c>
      <c r="B207" s="339"/>
      <c r="C207" s="49" t="s">
        <v>69</v>
      </c>
      <c r="D207" s="50" t="s">
        <v>70</v>
      </c>
      <c r="E207" s="163">
        <v>8.04</v>
      </c>
      <c r="F207" s="17"/>
      <c r="G207" s="2"/>
      <c r="H207" s="2"/>
      <c r="I207" s="17"/>
      <c r="J207" s="360"/>
      <c r="K207" s="2"/>
      <c r="L207" s="2"/>
    </row>
    <row r="208" spans="1:12" ht="12.75">
      <c r="A208" s="68">
        <v>48</v>
      </c>
      <c r="B208" s="340"/>
      <c r="C208" s="49" t="s">
        <v>71</v>
      </c>
      <c r="D208" s="50" t="s">
        <v>72</v>
      </c>
      <c r="E208" s="163">
        <v>2</v>
      </c>
      <c r="F208" s="17"/>
      <c r="G208" s="2"/>
      <c r="H208" s="2"/>
      <c r="I208" s="17"/>
      <c r="J208" s="360"/>
      <c r="K208" s="2"/>
      <c r="L208" s="2"/>
    </row>
    <row r="209" spans="1:12" ht="12.75">
      <c r="A209" s="79">
        <v>49</v>
      </c>
      <c r="B209" s="71">
        <v>34</v>
      </c>
      <c r="C209" s="49" t="s">
        <v>99</v>
      </c>
      <c r="D209" s="50" t="s">
        <v>100</v>
      </c>
      <c r="E209" s="78">
        <v>24</v>
      </c>
      <c r="F209" s="17"/>
      <c r="G209" s="2"/>
      <c r="H209" s="2"/>
      <c r="I209" s="17"/>
      <c r="J209" s="20"/>
      <c r="K209" s="2"/>
      <c r="L209" s="2"/>
    </row>
    <row r="210" spans="1:12" ht="12.75">
      <c r="A210" s="68">
        <v>50</v>
      </c>
      <c r="B210" s="71">
        <v>35</v>
      </c>
      <c r="C210" s="49" t="s">
        <v>99</v>
      </c>
      <c r="D210" s="50" t="s">
        <v>100</v>
      </c>
      <c r="E210" s="78">
        <v>40.9</v>
      </c>
      <c r="F210" s="17"/>
      <c r="G210" s="2"/>
      <c r="H210" s="2"/>
      <c r="I210" s="17"/>
      <c r="J210" s="20"/>
      <c r="K210" s="2"/>
      <c r="L210" s="2"/>
    </row>
    <row r="211" spans="1:12" ht="12.75">
      <c r="A211" s="79">
        <v>51</v>
      </c>
      <c r="B211" s="338">
        <v>36</v>
      </c>
      <c r="C211" s="49" t="s">
        <v>169</v>
      </c>
      <c r="D211" s="50" t="s">
        <v>170</v>
      </c>
      <c r="E211" s="78">
        <v>11</v>
      </c>
      <c r="F211" s="17"/>
      <c r="G211" s="2"/>
      <c r="H211" s="2"/>
      <c r="I211" s="17"/>
      <c r="J211" s="360"/>
      <c r="K211" s="2"/>
      <c r="L211" s="2"/>
    </row>
    <row r="212" spans="1:12" ht="12.75">
      <c r="A212" s="68">
        <v>52</v>
      </c>
      <c r="B212" s="339"/>
      <c r="C212" s="49" t="s">
        <v>161</v>
      </c>
      <c r="D212" s="50" t="s">
        <v>162</v>
      </c>
      <c r="E212" s="78">
        <v>3.79</v>
      </c>
      <c r="F212" s="17"/>
      <c r="G212" s="2"/>
      <c r="H212" s="2"/>
      <c r="I212" s="17"/>
      <c r="J212" s="360"/>
      <c r="K212" s="2"/>
      <c r="L212" s="2"/>
    </row>
    <row r="213" spans="1:12" ht="12.75">
      <c r="A213" s="68">
        <v>53</v>
      </c>
      <c r="B213" s="340"/>
      <c r="C213" s="49" t="s">
        <v>159</v>
      </c>
      <c r="D213" s="50" t="s">
        <v>160</v>
      </c>
      <c r="E213" s="78">
        <v>1.21</v>
      </c>
      <c r="F213" s="17"/>
      <c r="G213" s="2"/>
      <c r="H213" s="2"/>
      <c r="I213" s="17"/>
      <c r="J213" s="360"/>
      <c r="K213" s="2"/>
      <c r="L213" s="2"/>
    </row>
    <row r="214" spans="1:12" ht="12.75">
      <c r="A214" s="79">
        <v>54</v>
      </c>
      <c r="B214" s="71">
        <v>37</v>
      </c>
      <c r="C214" s="49" t="s">
        <v>159</v>
      </c>
      <c r="D214" s="50" t="s">
        <v>160</v>
      </c>
      <c r="E214" s="78">
        <v>1.2</v>
      </c>
      <c r="F214" s="17"/>
      <c r="G214" s="2"/>
      <c r="H214" s="2"/>
      <c r="I214" s="17"/>
      <c r="J214" s="20"/>
      <c r="K214" s="2"/>
      <c r="L214" s="2"/>
    </row>
    <row r="215" spans="1:12" ht="12.75">
      <c r="A215" s="68">
        <v>55</v>
      </c>
      <c r="B215" s="71">
        <v>38</v>
      </c>
      <c r="C215" s="49" t="s">
        <v>159</v>
      </c>
      <c r="D215" s="50" t="s">
        <v>160</v>
      </c>
      <c r="E215" s="78">
        <v>1.9</v>
      </c>
      <c r="F215" s="17"/>
      <c r="G215" s="2"/>
      <c r="H215" s="2"/>
      <c r="I215" s="17"/>
      <c r="J215" s="20"/>
      <c r="K215" s="2"/>
      <c r="L215" s="2"/>
    </row>
    <row r="216" spans="1:12" ht="12.75">
      <c r="A216" s="79">
        <v>56</v>
      </c>
      <c r="B216" s="71">
        <v>39</v>
      </c>
      <c r="C216" s="49" t="s">
        <v>159</v>
      </c>
      <c r="D216" s="50" t="s">
        <v>160</v>
      </c>
      <c r="E216" s="78">
        <v>0.7</v>
      </c>
      <c r="F216" s="17"/>
      <c r="G216" s="2"/>
      <c r="H216" s="2"/>
      <c r="I216" s="17"/>
      <c r="J216" s="20"/>
      <c r="K216" s="2"/>
      <c r="L216" s="2"/>
    </row>
    <row r="217" spans="1:12" ht="12.75">
      <c r="A217" s="68">
        <v>57</v>
      </c>
      <c r="B217" s="71">
        <v>40</v>
      </c>
      <c r="C217" s="49" t="s">
        <v>133</v>
      </c>
      <c r="D217" s="50" t="s">
        <v>134</v>
      </c>
      <c r="E217" s="78">
        <v>0.9</v>
      </c>
      <c r="F217" s="17"/>
      <c r="G217" s="2"/>
      <c r="H217" s="2"/>
      <c r="I217" s="17"/>
      <c r="J217" s="20"/>
      <c r="K217" s="2"/>
      <c r="L217" s="2"/>
    </row>
    <row r="218" spans="1:12" ht="12.75">
      <c r="A218" s="68">
        <v>58</v>
      </c>
      <c r="B218" s="71">
        <v>41</v>
      </c>
      <c r="C218" s="49" t="s">
        <v>159</v>
      </c>
      <c r="D218" s="50" t="s">
        <v>160</v>
      </c>
      <c r="E218" s="78">
        <v>0.8</v>
      </c>
      <c r="F218" s="17"/>
      <c r="G218" s="2"/>
      <c r="H218" s="2"/>
      <c r="I218" s="17"/>
      <c r="J218" s="20"/>
      <c r="K218" s="2"/>
      <c r="L218" s="2"/>
    </row>
    <row r="219" spans="1:12" ht="12.75">
      <c r="A219" s="79">
        <v>59</v>
      </c>
      <c r="B219" s="71">
        <v>42</v>
      </c>
      <c r="C219" s="49" t="s">
        <v>28</v>
      </c>
      <c r="D219" s="50" t="s">
        <v>50</v>
      </c>
      <c r="E219" s="78">
        <v>1</v>
      </c>
      <c r="F219" s="17"/>
      <c r="G219" s="2"/>
      <c r="H219" s="2"/>
      <c r="I219" s="17"/>
      <c r="J219" s="20"/>
      <c r="K219" s="2"/>
      <c r="L219" s="2"/>
    </row>
    <row r="220" spans="1:12" ht="12.75">
      <c r="A220" s="68">
        <v>60</v>
      </c>
      <c r="B220" s="71">
        <v>43</v>
      </c>
      <c r="C220" s="49" t="s">
        <v>28</v>
      </c>
      <c r="D220" s="50" t="s">
        <v>50</v>
      </c>
      <c r="E220" s="78">
        <v>1.5</v>
      </c>
      <c r="F220" s="17"/>
      <c r="G220" s="2"/>
      <c r="H220" s="2"/>
      <c r="I220" s="17"/>
      <c r="J220" s="20"/>
      <c r="K220" s="2"/>
      <c r="L220" s="2"/>
    </row>
    <row r="221" spans="1:12" ht="12.75">
      <c r="A221" s="79">
        <v>61</v>
      </c>
      <c r="B221" s="71">
        <v>44</v>
      </c>
      <c r="C221" s="49" t="s">
        <v>28</v>
      </c>
      <c r="D221" s="50" t="s">
        <v>50</v>
      </c>
      <c r="E221" s="78">
        <v>2.9</v>
      </c>
      <c r="F221" s="17"/>
      <c r="G221" s="2"/>
      <c r="H221" s="2"/>
      <c r="I221" s="17"/>
      <c r="J221" s="20"/>
      <c r="K221" s="2"/>
      <c r="L221" s="2"/>
    </row>
    <row r="222" spans="1:12" ht="12.75">
      <c r="A222" s="68">
        <v>62</v>
      </c>
      <c r="B222" s="71">
        <v>45</v>
      </c>
      <c r="C222" s="49" t="s">
        <v>28</v>
      </c>
      <c r="D222" s="50" t="s">
        <v>50</v>
      </c>
      <c r="E222" s="78">
        <v>0.9</v>
      </c>
      <c r="F222" s="17"/>
      <c r="G222" s="2"/>
      <c r="H222" s="2"/>
      <c r="I222" s="17"/>
      <c r="J222" s="20"/>
      <c r="K222" s="2"/>
      <c r="L222" s="2"/>
    </row>
    <row r="223" spans="1:12" ht="12.75">
      <c r="A223" s="68">
        <v>63</v>
      </c>
      <c r="B223" s="71">
        <v>46</v>
      </c>
      <c r="C223" s="49" t="s">
        <v>171</v>
      </c>
      <c r="D223" s="50" t="s">
        <v>172</v>
      </c>
      <c r="E223" s="78">
        <v>4.2</v>
      </c>
      <c r="F223" s="17"/>
      <c r="G223" s="2"/>
      <c r="H223" s="2"/>
      <c r="I223" s="17"/>
      <c r="J223" s="20"/>
      <c r="K223" s="2"/>
      <c r="L223" s="2"/>
    </row>
    <row r="224" spans="1:12" ht="12.75">
      <c r="A224" s="79">
        <v>64</v>
      </c>
      <c r="B224" s="71">
        <v>47</v>
      </c>
      <c r="C224" s="49" t="s">
        <v>171</v>
      </c>
      <c r="D224" s="50" t="s">
        <v>172</v>
      </c>
      <c r="E224" s="78">
        <v>1.6</v>
      </c>
      <c r="F224" s="17"/>
      <c r="G224" s="2"/>
      <c r="H224" s="2"/>
      <c r="I224" s="17"/>
      <c r="J224" s="20"/>
      <c r="K224" s="2"/>
      <c r="L224" s="2"/>
    </row>
    <row r="225" spans="1:12" ht="12.75">
      <c r="A225" s="68">
        <v>65</v>
      </c>
      <c r="B225" s="71">
        <v>49</v>
      </c>
      <c r="C225" s="49" t="s">
        <v>112</v>
      </c>
      <c r="D225" s="50" t="s">
        <v>113</v>
      </c>
      <c r="E225" s="78">
        <v>176</v>
      </c>
      <c r="F225" s="17"/>
      <c r="G225" s="2"/>
      <c r="H225" s="2"/>
      <c r="I225" s="17"/>
      <c r="J225" s="20"/>
      <c r="K225" s="2"/>
      <c r="L225" s="2"/>
    </row>
    <row r="226" spans="1:12" ht="12.75">
      <c r="A226" s="79">
        <v>66</v>
      </c>
      <c r="B226" s="71">
        <v>50</v>
      </c>
      <c r="C226" s="49" t="s">
        <v>44</v>
      </c>
      <c r="D226" s="50" t="s">
        <v>45</v>
      </c>
      <c r="E226" s="78">
        <v>1.5</v>
      </c>
      <c r="F226" s="17"/>
      <c r="G226" s="2"/>
      <c r="H226" s="2"/>
      <c r="I226" s="17"/>
      <c r="J226" s="20"/>
      <c r="K226" s="2"/>
      <c r="L226" s="2"/>
    </row>
    <row r="227" spans="1:12" ht="12.75">
      <c r="A227" s="68">
        <v>67</v>
      </c>
      <c r="B227" s="71">
        <v>51</v>
      </c>
      <c r="C227" s="49" t="s">
        <v>44</v>
      </c>
      <c r="D227" s="50" t="s">
        <v>45</v>
      </c>
      <c r="E227" s="78">
        <v>0.5</v>
      </c>
      <c r="F227" s="17"/>
      <c r="G227" s="2"/>
      <c r="H227" s="2"/>
      <c r="I227" s="17"/>
      <c r="J227" s="20"/>
      <c r="K227" s="2"/>
      <c r="L227" s="2"/>
    </row>
    <row r="228" spans="1:12" ht="12.75">
      <c r="A228" s="68">
        <v>68</v>
      </c>
      <c r="B228" s="71">
        <v>52</v>
      </c>
      <c r="C228" s="49" t="s">
        <v>112</v>
      </c>
      <c r="D228" s="50" t="s">
        <v>113</v>
      </c>
      <c r="E228" s="78">
        <v>82.1</v>
      </c>
      <c r="F228" s="17"/>
      <c r="G228" s="2"/>
      <c r="H228" s="2"/>
      <c r="I228" s="17"/>
      <c r="J228" s="20"/>
      <c r="K228" s="2"/>
      <c r="L228" s="2"/>
    </row>
    <row r="229" spans="1:12" ht="12.75">
      <c r="A229" s="79">
        <v>69</v>
      </c>
      <c r="B229" s="71">
        <v>53</v>
      </c>
      <c r="C229" s="49" t="s">
        <v>67</v>
      </c>
      <c r="D229" s="50" t="s">
        <v>68</v>
      </c>
      <c r="E229" s="78">
        <v>17.7</v>
      </c>
      <c r="F229" s="17"/>
      <c r="G229" s="2"/>
      <c r="H229" s="2"/>
      <c r="I229" s="17"/>
      <c r="J229" s="20"/>
      <c r="K229" s="2"/>
      <c r="L229" s="2"/>
    </row>
    <row r="230" spans="1:12" ht="12.75">
      <c r="A230" s="68">
        <v>70</v>
      </c>
      <c r="B230" s="71">
        <v>54</v>
      </c>
      <c r="C230" s="49" t="s">
        <v>73</v>
      </c>
      <c r="D230" s="50" t="s">
        <v>74</v>
      </c>
      <c r="E230" s="78">
        <v>5.8</v>
      </c>
      <c r="F230" s="17"/>
      <c r="G230" s="2"/>
      <c r="H230" s="2"/>
      <c r="I230" s="17"/>
      <c r="J230" s="20"/>
      <c r="K230" s="2"/>
      <c r="L230" s="2"/>
    </row>
    <row r="231" spans="1:12" ht="12.75">
      <c r="A231" s="79">
        <v>71</v>
      </c>
      <c r="B231" s="71">
        <v>55</v>
      </c>
      <c r="C231" s="49" t="s">
        <v>44</v>
      </c>
      <c r="D231" s="50" t="s">
        <v>45</v>
      </c>
      <c r="E231" s="78">
        <v>2.5</v>
      </c>
      <c r="F231" s="17"/>
      <c r="G231" s="2"/>
      <c r="H231" s="2"/>
      <c r="I231" s="17"/>
      <c r="J231" s="20"/>
      <c r="K231" s="2"/>
      <c r="L231" s="2"/>
    </row>
    <row r="232" spans="1:12" ht="12.75">
      <c r="A232" s="68">
        <v>72</v>
      </c>
      <c r="B232" s="71">
        <v>56</v>
      </c>
      <c r="C232" s="49" t="s">
        <v>173</v>
      </c>
      <c r="D232" s="50" t="s">
        <v>174</v>
      </c>
      <c r="E232" s="78">
        <v>1.4</v>
      </c>
      <c r="F232" s="17"/>
      <c r="G232" s="2"/>
      <c r="H232" s="2"/>
      <c r="I232" s="17"/>
      <c r="J232" s="20"/>
      <c r="K232" s="2"/>
      <c r="L232" s="2"/>
    </row>
    <row r="233" spans="1:12" ht="12.75">
      <c r="A233" s="68">
        <v>73</v>
      </c>
      <c r="B233" s="71">
        <v>57</v>
      </c>
      <c r="C233" s="49" t="s">
        <v>44</v>
      </c>
      <c r="D233" s="50" t="s">
        <v>45</v>
      </c>
      <c r="E233" s="78">
        <v>2.1</v>
      </c>
      <c r="F233" s="17"/>
      <c r="G233" s="2"/>
      <c r="H233" s="2"/>
      <c r="I233" s="17"/>
      <c r="J233" s="20"/>
      <c r="K233" s="2"/>
      <c r="L233" s="2"/>
    </row>
    <row r="234" spans="1:12" ht="12.75">
      <c r="A234" s="79">
        <v>74</v>
      </c>
      <c r="B234" s="71">
        <v>58</v>
      </c>
      <c r="C234" s="49" t="s">
        <v>44</v>
      </c>
      <c r="D234" s="50" t="s">
        <v>45</v>
      </c>
      <c r="E234" s="78">
        <v>2.5</v>
      </c>
      <c r="F234" s="17"/>
      <c r="G234" s="2"/>
      <c r="H234" s="2"/>
      <c r="I234" s="17"/>
      <c r="J234" s="20"/>
      <c r="K234" s="2"/>
      <c r="L234" s="2"/>
    </row>
    <row r="235" spans="1:12" ht="12.75">
      <c r="A235" s="68">
        <v>75</v>
      </c>
      <c r="B235" s="338">
        <v>59</v>
      </c>
      <c r="C235" s="49" t="s">
        <v>122</v>
      </c>
      <c r="D235" s="50" t="s">
        <v>123</v>
      </c>
      <c r="E235" s="78">
        <v>9.04</v>
      </c>
      <c r="F235" s="17"/>
      <c r="G235" s="2"/>
      <c r="H235" s="2"/>
      <c r="I235" s="17"/>
      <c r="J235" s="20"/>
      <c r="K235" s="2"/>
      <c r="L235" s="2"/>
    </row>
    <row r="236" spans="1:12" ht="12.75">
      <c r="A236" s="79">
        <v>76</v>
      </c>
      <c r="B236" s="340"/>
      <c r="C236" s="49" t="s">
        <v>44</v>
      </c>
      <c r="D236" s="50" t="s">
        <v>45</v>
      </c>
      <c r="E236" s="78">
        <v>19.85</v>
      </c>
      <c r="F236" s="17"/>
      <c r="G236" s="2"/>
      <c r="H236" s="2"/>
      <c r="I236" s="17"/>
      <c r="J236" s="47"/>
      <c r="K236" s="2"/>
      <c r="L236" s="2"/>
    </row>
    <row r="237" spans="1:12" ht="12.75">
      <c r="A237" s="68">
        <v>78</v>
      </c>
      <c r="B237" s="70">
        <v>60</v>
      </c>
      <c r="C237" s="49" t="s">
        <v>99</v>
      </c>
      <c r="D237" s="50" t="s">
        <v>100</v>
      </c>
      <c r="E237" s="78">
        <v>59.9</v>
      </c>
      <c r="F237" s="17"/>
      <c r="G237" s="2"/>
      <c r="H237" s="2"/>
      <c r="I237" s="17"/>
      <c r="J237" s="360"/>
      <c r="K237" s="2"/>
      <c r="L237" s="2"/>
    </row>
    <row r="238" spans="1:12" ht="12.75">
      <c r="A238" s="79">
        <v>79</v>
      </c>
      <c r="B238" s="71">
        <v>61</v>
      </c>
      <c r="C238" s="48" t="s">
        <v>87</v>
      </c>
      <c r="D238" s="48" t="s">
        <v>105</v>
      </c>
      <c r="E238" s="78">
        <v>60.3</v>
      </c>
      <c r="F238" s="17"/>
      <c r="G238" s="2"/>
      <c r="H238" s="2"/>
      <c r="I238" s="17"/>
      <c r="J238" s="360"/>
      <c r="K238" s="2"/>
      <c r="L238" s="2"/>
    </row>
    <row r="239" spans="1:12" ht="12.75">
      <c r="A239" s="68">
        <v>80</v>
      </c>
      <c r="B239" s="71">
        <v>62</v>
      </c>
      <c r="C239" s="49" t="s">
        <v>87</v>
      </c>
      <c r="D239" s="50" t="s">
        <v>88</v>
      </c>
      <c r="E239" s="78">
        <v>70.2</v>
      </c>
      <c r="F239" s="17"/>
      <c r="G239" s="2"/>
      <c r="H239" s="2"/>
      <c r="I239" s="17"/>
      <c r="J239" s="20"/>
      <c r="K239" s="2"/>
      <c r="L239" s="2"/>
    </row>
    <row r="240" spans="1:12" ht="12.75">
      <c r="A240" s="79">
        <v>81</v>
      </c>
      <c r="B240" s="71">
        <v>63</v>
      </c>
      <c r="C240" s="49" t="s">
        <v>165</v>
      </c>
      <c r="D240" s="50" t="s">
        <v>166</v>
      </c>
      <c r="E240" s="78">
        <v>1.7</v>
      </c>
      <c r="F240" s="17"/>
      <c r="G240" s="2"/>
      <c r="H240" s="2"/>
      <c r="I240" s="17"/>
      <c r="J240" s="20"/>
      <c r="K240" s="2"/>
      <c r="L240" s="2"/>
    </row>
    <row r="241" spans="1:12" ht="12.75">
      <c r="A241" s="68">
        <v>82</v>
      </c>
      <c r="B241" s="71">
        <v>64</v>
      </c>
      <c r="C241" s="49" t="s">
        <v>71</v>
      </c>
      <c r="D241" s="50" t="s">
        <v>72</v>
      </c>
      <c r="E241" s="78">
        <v>2.6</v>
      </c>
      <c r="F241" s="17"/>
      <c r="G241" s="2"/>
      <c r="H241" s="2"/>
      <c r="I241" s="17"/>
      <c r="J241" s="20"/>
      <c r="K241" s="2"/>
      <c r="L241" s="2"/>
    </row>
    <row r="242" spans="1:12" ht="12.75">
      <c r="A242" s="68">
        <v>83</v>
      </c>
      <c r="B242" s="71">
        <v>65</v>
      </c>
      <c r="C242" s="49" t="s">
        <v>161</v>
      </c>
      <c r="D242" s="50" t="s">
        <v>162</v>
      </c>
      <c r="E242" s="78">
        <v>22.8</v>
      </c>
      <c r="F242" s="17"/>
      <c r="G242" s="2"/>
      <c r="H242" s="2"/>
      <c r="I242" s="17"/>
      <c r="J242" s="20"/>
      <c r="K242" s="2"/>
      <c r="L242" s="2"/>
    </row>
    <row r="243" spans="1:12" ht="12.75">
      <c r="A243" s="79">
        <v>84</v>
      </c>
      <c r="B243" s="338">
        <v>66</v>
      </c>
      <c r="C243" s="49" t="s">
        <v>171</v>
      </c>
      <c r="D243" s="50" t="s">
        <v>172</v>
      </c>
      <c r="E243" s="346">
        <v>60.8</v>
      </c>
      <c r="F243" s="17"/>
      <c r="G243" s="2"/>
      <c r="H243" s="2"/>
      <c r="I243" s="17"/>
      <c r="J243" s="20"/>
      <c r="K243" s="2"/>
      <c r="L243" s="2"/>
    </row>
    <row r="244" spans="1:12" ht="12.75">
      <c r="A244" s="68">
        <v>85</v>
      </c>
      <c r="B244" s="339"/>
      <c r="C244" s="49" t="s">
        <v>124</v>
      </c>
      <c r="D244" s="50" t="s">
        <v>125</v>
      </c>
      <c r="E244" s="347"/>
      <c r="F244" s="17"/>
      <c r="G244" s="2"/>
      <c r="H244" s="2"/>
      <c r="I244" s="17"/>
      <c r="J244" s="360"/>
      <c r="K244" s="2"/>
      <c r="L244" s="2"/>
    </row>
    <row r="245" spans="1:12" ht="12.75">
      <c r="A245" s="79">
        <v>86</v>
      </c>
      <c r="B245" s="339"/>
      <c r="C245" s="49" t="s">
        <v>175</v>
      </c>
      <c r="D245" s="50" t="s">
        <v>176</v>
      </c>
      <c r="E245" s="325"/>
      <c r="F245" s="17"/>
      <c r="G245" s="2"/>
      <c r="H245" s="2"/>
      <c r="I245" s="17"/>
      <c r="J245" s="360"/>
      <c r="K245" s="2"/>
      <c r="L245" s="2"/>
    </row>
    <row r="246" spans="1:12" ht="12.75">
      <c r="A246" s="68">
        <v>87</v>
      </c>
      <c r="B246" s="340"/>
      <c r="C246" s="49" t="s">
        <v>69</v>
      </c>
      <c r="D246" s="50" t="s">
        <v>70</v>
      </c>
      <c r="E246" s="78">
        <v>7.06</v>
      </c>
      <c r="F246" s="17"/>
      <c r="G246" s="2"/>
      <c r="H246" s="2"/>
      <c r="I246" s="17"/>
      <c r="J246" s="360"/>
      <c r="K246" s="2"/>
      <c r="L246" s="2"/>
    </row>
    <row r="247" spans="1:12" ht="12.75">
      <c r="A247" s="68">
        <v>88</v>
      </c>
      <c r="B247" s="71">
        <v>67</v>
      </c>
      <c r="C247" s="49" t="s">
        <v>112</v>
      </c>
      <c r="D247" s="50" t="s">
        <v>113</v>
      </c>
      <c r="E247" s="78">
        <v>36.1</v>
      </c>
      <c r="F247" s="17"/>
      <c r="G247" s="2"/>
      <c r="H247" s="2"/>
      <c r="I247" s="17"/>
      <c r="J247" s="360"/>
      <c r="K247" s="2"/>
      <c r="L247" s="2"/>
    </row>
    <row r="248" spans="1:12" ht="12.75">
      <c r="A248" s="79">
        <v>89</v>
      </c>
      <c r="B248" s="71">
        <v>68</v>
      </c>
      <c r="C248" s="49" t="s">
        <v>99</v>
      </c>
      <c r="D248" s="50" t="s">
        <v>100</v>
      </c>
      <c r="E248" s="78">
        <v>16.9</v>
      </c>
      <c r="F248" s="17"/>
      <c r="G248" s="2"/>
      <c r="H248" s="2"/>
      <c r="I248" s="17"/>
      <c r="J248" s="20"/>
      <c r="K248" s="2"/>
      <c r="L248" s="2"/>
    </row>
    <row r="249" spans="1:12" ht="12.75">
      <c r="A249" s="68">
        <v>90</v>
      </c>
      <c r="B249" s="71">
        <v>69</v>
      </c>
      <c r="C249" s="49" t="s">
        <v>87</v>
      </c>
      <c r="D249" s="50" t="s">
        <v>88</v>
      </c>
      <c r="E249" s="78">
        <v>20.6</v>
      </c>
      <c r="F249" s="17"/>
      <c r="G249" s="2"/>
      <c r="H249" s="2"/>
      <c r="I249" s="17"/>
      <c r="J249" s="20"/>
      <c r="K249" s="2"/>
      <c r="L249" s="2"/>
    </row>
    <row r="250" spans="1:12" ht="12.75">
      <c r="A250" s="79">
        <v>91</v>
      </c>
      <c r="B250" s="338">
        <v>70</v>
      </c>
      <c r="C250" s="49" t="s">
        <v>67</v>
      </c>
      <c r="D250" s="50" t="s">
        <v>68</v>
      </c>
      <c r="E250" s="348">
        <v>85.86</v>
      </c>
      <c r="F250" s="17"/>
      <c r="G250" s="2"/>
      <c r="H250" s="2"/>
      <c r="I250" s="17"/>
      <c r="J250" s="20"/>
      <c r="K250" s="2"/>
      <c r="L250" s="2"/>
    </row>
    <row r="251" spans="1:12" ht="12.75">
      <c r="A251" s="68">
        <v>92</v>
      </c>
      <c r="B251" s="339"/>
      <c r="C251" s="49" t="s">
        <v>122</v>
      </c>
      <c r="D251" s="50" t="s">
        <v>123</v>
      </c>
      <c r="E251" s="349"/>
      <c r="F251" s="17"/>
      <c r="G251" s="2"/>
      <c r="H251" s="2"/>
      <c r="I251" s="17"/>
      <c r="J251" s="360"/>
      <c r="K251" s="2"/>
      <c r="L251" s="2"/>
    </row>
    <row r="252" spans="1:12" ht="12.75">
      <c r="A252" s="68">
        <v>93</v>
      </c>
      <c r="B252" s="339"/>
      <c r="C252" s="49" t="s">
        <v>177</v>
      </c>
      <c r="D252" s="50" t="s">
        <v>178</v>
      </c>
      <c r="E252" s="349"/>
      <c r="F252" s="17"/>
      <c r="G252" s="2"/>
      <c r="H252" s="2"/>
      <c r="I252" s="17"/>
      <c r="J252" s="360"/>
      <c r="K252" s="2"/>
      <c r="L252" s="2"/>
    </row>
    <row r="253" spans="1:12" ht="12.75">
      <c r="A253" s="79">
        <v>94</v>
      </c>
      <c r="B253" s="339"/>
      <c r="C253" s="49" t="s">
        <v>71</v>
      </c>
      <c r="D253" s="50" t="s">
        <v>72</v>
      </c>
      <c r="E253" s="350"/>
      <c r="F253" s="17"/>
      <c r="G253" s="2"/>
      <c r="H253" s="2"/>
      <c r="I253" s="17"/>
      <c r="J253" s="360"/>
      <c r="K253" s="2"/>
      <c r="L253" s="2"/>
    </row>
    <row r="254" spans="1:12" ht="12.75">
      <c r="A254" s="68">
        <v>95</v>
      </c>
      <c r="B254" s="339"/>
      <c r="C254" s="49" t="s">
        <v>44</v>
      </c>
      <c r="D254" s="50" t="s">
        <v>45</v>
      </c>
      <c r="E254" s="163">
        <v>3.04</v>
      </c>
      <c r="F254" s="17"/>
      <c r="G254" s="2"/>
      <c r="H254" s="2"/>
      <c r="I254" s="17"/>
      <c r="J254" s="360"/>
      <c r="K254" s="2"/>
      <c r="L254" s="2"/>
    </row>
    <row r="255" spans="1:12" ht="12.75">
      <c r="A255" s="79">
        <v>96</v>
      </c>
      <c r="B255" s="71">
        <v>71</v>
      </c>
      <c r="C255" s="49" t="s">
        <v>44</v>
      </c>
      <c r="D255" s="50" t="s">
        <v>45</v>
      </c>
      <c r="E255" s="78">
        <v>2.7</v>
      </c>
      <c r="F255" s="17"/>
      <c r="G255" s="2"/>
      <c r="H255" s="2"/>
      <c r="I255" s="17"/>
      <c r="J255" s="360"/>
      <c r="K255" s="2"/>
      <c r="L255" s="2"/>
    </row>
    <row r="256" spans="1:12" ht="12.75">
      <c r="A256" s="68">
        <v>97</v>
      </c>
      <c r="B256" s="71">
        <v>72</v>
      </c>
      <c r="C256" s="49" t="s">
        <v>44</v>
      </c>
      <c r="D256" s="50" t="s">
        <v>45</v>
      </c>
      <c r="E256" s="78">
        <v>2.9</v>
      </c>
      <c r="F256" s="17"/>
      <c r="G256" s="2"/>
      <c r="H256" s="2"/>
      <c r="I256" s="17"/>
      <c r="J256" s="20"/>
      <c r="K256" s="2"/>
      <c r="L256" s="2"/>
    </row>
    <row r="257" spans="1:12" ht="12.75">
      <c r="A257" s="68">
        <v>98</v>
      </c>
      <c r="B257" s="338">
        <v>73</v>
      </c>
      <c r="C257" s="49" t="s">
        <v>99</v>
      </c>
      <c r="D257" s="50" t="s">
        <v>100</v>
      </c>
      <c r="E257" s="346">
        <v>38.7</v>
      </c>
      <c r="F257" s="17"/>
      <c r="G257" s="2"/>
      <c r="H257" s="2"/>
      <c r="I257" s="17"/>
      <c r="J257" s="20"/>
      <c r="K257" s="2"/>
      <c r="L257" s="2"/>
    </row>
    <row r="258" spans="1:12" ht="12.75">
      <c r="A258" s="79">
        <v>99</v>
      </c>
      <c r="B258" s="340"/>
      <c r="C258" s="49" t="s">
        <v>67</v>
      </c>
      <c r="D258" s="50" t="s">
        <v>68</v>
      </c>
      <c r="E258" s="325"/>
      <c r="F258" s="17"/>
      <c r="G258" s="2"/>
      <c r="H258" s="2"/>
      <c r="I258" s="17"/>
      <c r="J258" s="360"/>
      <c r="K258" s="2"/>
      <c r="L258" s="2"/>
    </row>
    <row r="259" spans="1:12" ht="12.75">
      <c r="A259" s="68">
        <v>100</v>
      </c>
      <c r="B259" s="71">
        <v>74</v>
      </c>
      <c r="C259" s="49" t="s">
        <v>53</v>
      </c>
      <c r="D259" s="50" t="s">
        <v>54</v>
      </c>
      <c r="E259" s="78">
        <v>2</v>
      </c>
      <c r="F259" s="17"/>
      <c r="G259" s="2"/>
      <c r="H259" s="2"/>
      <c r="I259" s="17"/>
      <c r="J259" s="360"/>
      <c r="K259" s="2"/>
      <c r="L259" s="2"/>
    </row>
    <row r="260" spans="1:12" ht="12.75">
      <c r="A260" s="79">
        <v>101</v>
      </c>
      <c r="B260" s="71">
        <v>75</v>
      </c>
      <c r="C260" s="49" t="s">
        <v>112</v>
      </c>
      <c r="D260" s="50" t="s">
        <v>113</v>
      </c>
      <c r="E260" s="78">
        <v>174.3</v>
      </c>
      <c r="F260" s="17"/>
      <c r="G260" s="2"/>
      <c r="H260" s="2"/>
      <c r="I260" s="17"/>
      <c r="J260" s="20"/>
      <c r="K260" s="2"/>
      <c r="L260" s="2"/>
    </row>
    <row r="261" spans="1:12" ht="12.75">
      <c r="A261" s="68">
        <v>102</v>
      </c>
      <c r="B261" s="71">
        <v>76</v>
      </c>
      <c r="C261" s="49" t="s">
        <v>112</v>
      </c>
      <c r="D261" s="50" t="s">
        <v>113</v>
      </c>
      <c r="E261" s="78">
        <v>110.5</v>
      </c>
      <c r="F261" s="17"/>
      <c r="G261" s="2"/>
      <c r="H261" s="2"/>
      <c r="I261" s="17"/>
      <c r="J261" s="20"/>
      <c r="K261" s="2"/>
      <c r="L261" s="2"/>
    </row>
    <row r="262" spans="1:12" ht="12.75">
      <c r="A262" s="68">
        <v>103</v>
      </c>
      <c r="B262" s="71">
        <v>77</v>
      </c>
      <c r="C262" s="49" t="s">
        <v>179</v>
      </c>
      <c r="D262" s="50" t="s">
        <v>180</v>
      </c>
      <c r="E262" s="78">
        <v>9.3</v>
      </c>
      <c r="F262" s="17"/>
      <c r="G262" s="2"/>
      <c r="H262" s="2"/>
      <c r="I262" s="17"/>
      <c r="J262" s="20"/>
      <c r="K262" s="2"/>
      <c r="L262" s="2"/>
    </row>
    <row r="263" spans="1:12" ht="12.75">
      <c r="A263" s="79">
        <v>104</v>
      </c>
      <c r="B263" s="71">
        <v>78</v>
      </c>
      <c r="C263" s="49" t="s">
        <v>64</v>
      </c>
      <c r="D263" s="50" t="s">
        <v>65</v>
      </c>
      <c r="E263" s="78">
        <v>1.6</v>
      </c>
      <c r="F263" s="17"/>
      <c r="G263" s="2"/>
      <c r="H263" s="2"/>
      <c r="I263" s="17"/>
      <c r="J263" s="20"/>
      <c r="K263" s="2"/>
      <c r="L263" s="2"/>
    </row>
    <row r="264" spans="1:12" ht="12.75">
      <c r="A264" s="68">
        <v>105</v>
      </c>
      <c r="B264" s="71"/>
      <c r="C264" s="49" t="s">
        <v>83</v>
      </c>
      <c r="D264" s="50" t="s">
        <v>84</v>
      </c>
      <c r="E264" s="78">
        <v>0.19</v>
      </c>
      <c r="F264" s="17"/>
      <c r="G264" s="2"/>
      <c r="H264" s="2"/>
      <c r="I264" s="17"/>
      <c r="J264" s="41"/>
      <c r="K264" s="2"/>
      <c r="L264" s="2"/>
    </row>
    <row r="265" spans="1:12" ht="12.75">
      <c r="A265" s="79">
        <v>106</v>
      </c>
      <c r="B265" s="71">
        <v>79</v>
      </c>
      <c r="C265" s="49" t="s">
        <v>83</v>
      </c>
      <c r="D265" s="50" t="s">
        <v>84</v>
      </c>
      <c r="E265" s="78">
        <v>0.19</v>
      </c>
      <c r="F265" s="17"/>
      <c r="G265" s="2"/>
      <c r="H265" s="2"/>
      <c r="I265" s="17"/>
      <c r="J265" s="20"/>
      <c r="K265" s="2"/>
      <c r="L265" s="2"/>
    </row>
    <row r="266" spans="1:12" ht="12.75">
      <c r="A266" s="68">
        <v>107</v>
      </c>
      <c r="B266" s="71">
        <v>80</v>
      </c>
      <c r="C266" s="49" t="s">
        <v>83</v>
      </c>
      <c r="D266" s="50" t="s">
        <v>84</v>
      </c>
      <c r="E266" s="78">
        <v>0.28</v>
      </c>
      <c r="F266" s="17"/>
      <c r="G266" s="2"/>
      <c r="H266" s="2"/>
      <c r="I266" s="17"/>
      <c r="J266" s="30"/>
      <c r="K266" s="2"/>
      <c r="L266" s="2"/>
    </row>
    <row r="267" spans="1:12" ht="12.75">
      <c r="A267" s="68">
        <v>108</v>
      </c>
      <c r="B267" s="71">
        <v>81</v>
      </c>
      <c r="C267" s="49" t="s">
        <v>83</v>
      </c>
      <c r="D267" s="50" t="s">
        <v>84</v>
      </c>
      <c r="E267" s="78">
        <v>0.28</v>
      </c>
      <c r="F267" s="17"/>
      <c r="G267" s="2"/>
      <c r="H267" s="2"/>
      <c r="I267" s="17"/>
      <c r="J267" s="30"/>
      <c r="K267" s="2"/>
      <c r="L267" s="2"/>
    </row>
    <row r="268" spans="1:12" ht="12.75">
      <c r="A268" s="79">
        <v>109</v>
      </c>
      <c r="B268" s="71">
        <v>82</v>
      </c>
      <c r="C268" s="49" t="s">
        <v>83</v>
      </c>
      <c r="D268" s="50" t="s">
        <v>84</v>
      </c>
      <c r="E268" s="78">
        <v>0.19</v>
      </c>
      <c r="F268" s="17"/>
      <c r="G268" s="2"/>
      <c r="H268" s="2"/>
      <c r="I268" s="17"/>
      <c r="J268" s="30"/>
      <c r="K268" s="2"/>
      <c r="L268" s="2"/>
    </row>
    <row r="269" spans="1:12" ht="12.75">
      <c r="A269" s="68">
        <v>110</v>
      </c>
      <c r="B269" s="71">
        <v>83</v>
      </c>
      <c r="C269" s="49" t="s">
        <v>83</v>
      </c>
      <c r="D269" s="50" t="s">
        <v>84</v>
      </c>
      <c r="E269" s="78">
        <v>0.28</v>
      </c>
      <c r="F269" s="17"/>
      <c r="G269" s="2"/>
      <c r="H269" s="2"/>
      <c r="I269" s="17"/>
      <c r="J269" s="30"/>
      <c r="K269" s="2"/>
      <c r="L269" s="2"/>
    </row>
    <row r="270" spans="1:12" ht="12.75">
      <c r="A270" s="79">
        <v>111</v>
      </c>
      <c r="B270" s="71">
        <v>84</v>
      </c>
      <c r="C270" s="49" t="s">
        <v>83</v>
      </c>
      <c r="D270" s="50" t="s">
        <v>84</v>
      </c>
      <c r="E270" s="78">
        <v>0.28</v>
      </c>
      <c r="F270" s="17"/>
      <c r="G270" s="2"/>
      <c r="H270" s="2"/>
      <c r="I270" s="17"/>
      <c r="J270" s="30"/>
      <c r="K270" s="2"/>
      <c r="L270" s="2"/>
    </row>
    <row r="271" spans="1:12" ht="12.75">
      <c r="A271" s="68">
        <v>112</v>
      </c>
      <c r="B271" s="71">
        <v>85</v>
      </c>
      <c r="C271" s="49" t="s">
        <v>83</v>
      </c>
      <c r="D271" s="50" t="s">
        <v>84</v>
      </c>
      <c r="E271" s="78">
        <v>0.28</v>
      </c>
      <c r="F271" s="17"/>
      <c r="G271" s="2"/>
      <c r="H271" s="2"/>
      <c r="I271" s="17"/>
      <c r="J271" s="30"/>
      <c r="K271" s="2"/>
      <c r="L271" s="2"/>
    </row>
    <row r="272" spans="1:12" ht="12.75">
      <c r="A272" s="68">
        <v>113</v>
      </c>
      <c r="B272" s="71">
        <v>86</v>
      </c>
      <c r="C272" s="49" t="s">
        <v>83</v>
      </c>
      <c r="D272" s="50" t="s">
        <v>84</v>
      </c>
      <c r="E272" s="78">
        <v>0.28</v>
      </c>
      <c r="F272" s="17"/>
      <c r="G272" s="2"/>
      <c r="H272" s="2"/>
      <c r="I272" s="17"/>
      <c r="J272" s="30"/>
      <c r="K272" s="2"/>
      <c r="L272" s="2"/>
    </row>
    <row r="273" spans="1:12" ht="12.75">
      <c r="A273" s="79">
        <v>114</v>
      </c>
      <c r="B273" s="71">
        <v>87</v>
      </c>
      <c r="C273" s="49" t="s">
        <v>83</v>
      </c>
      <c r="D273" s="50" t="s">
        <v>84</v>
      </c>
      <c r="E273" s="78">
        <v>0.28</v>
      </c>
      <c r="F273" s="17"/>
      <c r="G273" s="2"/>
      <c r="H273" s="2"/>
      <c r="I273" s="17"/>
      <c r="J273" s="30"/>
      <c r="K273" s="2"/>
      <c r="L273" s="2"/>
    </row>
    <row r="274" spans="1:12" ht="12.75">
      <c r="A274" s="68">
        <v>115</v>
      </c>
      <c r="B274" s="71">
        <v>88</v>
      </c>
      <c r="C274" s="49" t="s">
        <v>83</v>
      </c>
      <c r="D274" s="50" t="s">
        <v>84</v>
      </c>
      <c r="E274" s="78">
        <v>0.19</v>
      </c>
      <c r="F274" s="17"/>
      <c r="G274" s="2"/>
      <c r="H274" s="2"/>
      <c r="I274" s="17"/>
      <c r="J274" s="30"/>
      <c r="K274" s="2"/>
      <c r="L274" s="2"/>
    </row>
    <row r="275" spans="1:12" ht="12.75">
      <c r="A275" s="79">
        <v>116</v>
      </c>
      <c r="B275" s="71">
        <v>89</v>
      </c>
      <c r="C275" s="49" t="s">
        <v>83</v>
      </c>
      <c r="D275" s="50" t="s">
        <v>84</v>
      </c>
      <c r="E275" s="78">
        <v>0.19</v>
      </c>
      <c r="F275" s="17"/>
      <c r="G275" s="2"/>
      <c r="H275" s="2"/>
      <c r="I275" s="17"/>
      <c r="J275" s="30"/>
      <c r="K275" s="2"/>
      <c r="L275" s="2"/>
    </row>
    <row r="276" spans="1:12" ht="12.75">
      <c r="A276" s="68">
        <v>117</v>
      </c>
      <c r="B276" s="71">
        <v>90</v>
      </c>
      <c r="C276" s="49" t="s">
        <v>83</v>
      </c>
      <c r="D276" s="50" t="s">
        <v>84</v>
      </c>
      <c r="E276" s="78">
        <v>0.19</v>
      </c>
      <c r="F276" s="17"/>
      <c r="G276" s="2"/>
      <c r="H276" s="2"/>
      <c r="I276" s="17"/>
      <c r="J276" s="30"/>
      <c r="K276" s="2"/>
      <c r="L276" s="2"/>
    </row>
    <row r="277" spans="1:12" ht="12.75">
      <c r="A277" s="68">
        <v>118</v>
      </c>
      <c r="B277" s="71">
        <v>91</v>
      </c>
      <c r="C277" s="49" t="s">
        <v>83</v>
      </c>
      <c r="D277" s="50" t="s">
        <v>84</v>
      </c>
      <c r="E277" s="78">
        <v>0.28</v>
      </c>
      <c r="F277" s="17"/>
      <c r="G277" s="2"/>
      <c r="H277" s="2"/>
      <c r="I277" s="17"/>
      <c r="J277" s="30"/>
      <c r="K277" s="2"/>
      <c r="L277" s="2"/>
    </row>
    <row r="278" spans="1:12" ht="12.75">
      <c r="A278" s="79">
        <v>119</v>
      </c>
      <c r="B278" s="71">
        <v>92</v>
      </c>
      <c r="C278" s="49" t="s">
        <v>83</v>
      </c>
      <c r="D278" s="50" t="s">
        <v>84</v>
      </c>
      <c r="E278" s="78">
        <v>0.38</v>
      </c>
      <c r="F278" s="17"/>
      <c r="G278" s="2"/>
      <c r="H278" s="2"/>
      <c r="I278" s="17"/>
      <c r="J278" s="30"/>
      <c r="K278" s="2"/>
      <c r="L278" s="2"/>
    </row>
    <row r="279" spans="1:12" ht="12.75">
      <c r="A279" s="68">
        <v>120</v>
      </c>
      <c r="B279" s="71">
        <v>93</v>
      </c>
      <c r="C279" s="49" t="s">
        <v>83</v>
      </c>
      <c r="D279" s="50" t="s">
        <v>84</v>
      </c>
      <c r="E279" s="78">
        <v>0.28</v>
      </c>
      <c r="F279" s="17"/>
      <c r="G279" s="2"/>
      <c r="H279" s="2"/>
      <c r="I279" s="17"/>
      <c r="J279" s="30"/>
      <c r="K279" s="2"/>
      <c r="L279" s="2"/>
    </row>
    <row r="280" spans="1:12" ht="12.75">
      <c r="A280" s="79">
        <v>121</v>
      </c>
      <c r="B280" s="71">
        <v>94</v>
      </c>
      <c r="C280" s="49" t="s">
        <v>83</v>
      </c>
      <c r="D280" s="50" t="s">
        <v>84</v>
      </c>
      <c r="E280" s="78">
        <v>0.28</v>
      </c>
      <c r="F280" s="17"/>
      <c r="G280" s="2"/>
      <c r="H280" s="2"/>
      <c r="I280" s="17"/>
      <c r="J280" s="30"/>
      <c r="K280" s="2"/>
      <c r="L280" s="2"/>
    </row>
    <row r="281" spans="1:12" ht="12.75">
      <c r="A281" s="68">
        <v>122</v>
      </c>
      <c r="B281" s="71">
        <v>95</v>
      </c>
      <c r="C281" s="49" t="s">
        <v>83</v>
      </c>
      <c r="D281" s="50" t="s">
        <v>84</v>
      </c>
      <c r="E281" s="78">
        <v>0.19</v>
      </c>
      <c r="F281" s="17"/>
      <c r="G281" s="2"/>
      <c r="H281" s="2"/>
      <c r="I281" s="17"/>
      <c r="J281" s="30"/>
      <c r="K281" s="2"/>
      <c r="L281" s="2"/>
    </row>
    <row r="282" spans="1:12" ht="12.75">
      <c r="A282" s="68">
        <v>123</v>
      </c>
      <c r="B282" s="71">
        <v>96</v>
      </c>
      <c r="C282" s="49" t="s">
        <v>83</v>
      </c>
      <c r="D282" s="50" t="s">
        <v>84</v>
      </c>
      <c r="E282" s="78">
        <v>0.19</v>
      </c>
      <c r="F282" s="17"/>
      <c r="G282" s="2"/>
      <c r="H282" s="2"/>
      <c r="I282" s="17"/>
      <c r="J282" s="30"/>
      <c r="K282" s="2"/>
      <c r="L282" s="2"/>
    </row>
    <row r="283" spans="1:12" ht="12.75">
      <c r="A283" s="79">
        <v>124</v>
      </c>
      <c r="B283" s="71">
        <v>97</v>
      </c>
      <c r="C283" s="49" t="s">
        <v>83</v>
      </c>
      <c r="D283" s="50" t="s">
        <v>84</v>
      </c>
      <c r="E283" s="78">
        <v>0.5</v>
      </c>
      <c r="F283" s="17"/>
      <c r="G283" s="2"/>
      <c r="H283" s="2"/>
      <c r="I283" s="17"/>
      <c r="J283" s="30"/>
      <c r="K283" s="2"/>
      <c r="L283" s="2"/>
    </row>
    <row r="284" spans="1:12" ht="12.75">
      <c r="A284" s="68">
        <v>125</v>
      </c>
      <c r="B284" s="71">
        <v>98</v>
      </c>
      <c r="C284" s="49" t="s">
        <v>83</v>
      </c>
      <c r="D284" s="50" t="s">
        <v>84</v>
      </c>
      <c r="E284" s="78">
        <v>0.5</v>
      </c>
      <c r="F284" s="17"/>
      <c r="G284" s="2"/>
      <c r="H284" s="2"/>
      <c r="I284" s="17"/>
      <c r="J284" s="30"/>
      <c r="K284" s="2"/>
      <c r="L284" s="2"/>
    </row>
    <row r="285" spans="1:12" ht="12.75">
      <c r="A285" s="79">
        <v>126</v>
      </c>
      <c r="B285" s="71">
        <v>99</v>
      </c>
      <c r="C285" s="49" t="s">
        <v>83</v>
      </c>
      <c r="D285" s="50" t="s">
        <v>84</v>
      </c>
      <c r="E285" s="78">
        <v>0.38</v>
      </c>
      <c r="F285" s="17"/>
      <c r="G285" s="2"/>
      <c r="H285" s="2"/>
      <c r="I285" s="17"/>
      <c r="J285" s="30"/>
      <c r="K285" s="2"/>
      <c r="L285" s="2"/>
    </row>
    <row r="286" spans="1:12" ht="12.75">
      <c r="A286" s="68">
        <v>127</v>
      </c>
      <c r="B286" s="71">
        <v>100</v>
      </c>
      <c r="C286" s="49" t="s">
        <v>83</v>
      </c>
      <c r="D286" s="50" t="s">
        <v>84</v>
      </c>
      <c r="E286" s="78">
        <v>0.28</v>
      </c>
      <c r="F286" s="17"/>
      <c r="G286" s="2"/>
      <c r="H286" s="2"/>
      <c r="I286" s="17"/>
      <c r="J286" s="30"/>
      <c r="K286" s="2"/>
      <c r="L286" s="2"/>
    </row>
    <row r="287" spans="1:12" ht="12.75">
      <c r="A287" s="68">
        <v>128</v>
      </c>
      <c r="B287" s="71">
        <v>101</v>
      </c>
      <c r="C287" s="49" t="s">
        <v>83</v>
      </c>
      <c r="D287" s="50" t="s">
        <v>84</v>
      </c>
      <c r="E287" s="78">
        <v>0.28</v>
      </c>
      <c r="F287" s="17"/>
      <c r="G287" s="2"/>
      <c r="H287" s="2"/>
      <c r="I287" s="17"/>
      <c r="J287" s="30"/>
      <c r="K287" s="2"/>
      <c r="L287" s="2"/>
    </row>
    <row r="288" spans="1:12" ht="12.75">
      <c r="A288" s="79">
        <v>129</v>
      </c>
      <c r="B288" s="71">
        <v>102</v>
      </c>
      <c r="C288" s="49" t="s">
        <v>83</v>
      </c>
      <c r="D288" s="50" t="s">
        <v>84</v>
      </c>
      <c r="E288" s="78">
        <v>0.38</v>
      </c>
      <c r="F288" s="17"/>
      <c r="G288" s="2"/>
      <c r="H288" s="2"/>
      <c r="I288" s="17"/>
      <c r="J288" s="30"/>
      <c r="K288" s="2"/>
      <c r="L288" s="2"/>
    </row>
    <row r="289" spans="1:12" ht="12.75">
      <c r="A289" s="68">
        <v>130</v>
      </c>
      <c r="B289" s="71"/>
      <c r="C289" s="49" t="s">
        <v>83</v>
      </c>
      <c r="D289" s="50" t="s">
        <v>84</v>
      </c>
      <c r="E289" s="78">
        <v>0.19</v>
      </c>
      <c r="F289" s="17"/>
      <c r="G289" s="2"/>
      <c r="H289" s="2"/>
      <c r="I289" s="17"/>
      <c r="J289" s="30"/>
      <c r="K289" s="2"/>
      <c r="L289" s="2"/>
    </row>
    <row r="290" spans="1:12" ht="12.75">
      <c r="A290" s="79">
        <v>131</v>
      </c>
      <c r="B290" s="71">
        <v>103</v>
      </c>
      <c r="C290" s="49" t="s">
        <v>83</v>
      </c>
      <c r="D290" s="50" t="s">
        <v>84</v>
      </c>
      <c r="E290" s="78">
        <v>0.28</v>
      </c>
      <c r="F290" s="17"/>
      <c r="G290" s="2"/>
      <c r="H290" s="2"/>
      <c r="I290" s="17"/>
      <c r="J290" s="30"/>
      <c r="K290" s="2"/>
      <c r="L290" s="2"/>
    </row>
    <row r="291" spans="1:12" ht="12.75">
      <c r="A291" s="68">
        <v>132</v>
      </c>
      <c r="B291" s="71">
        <v>104</v>
      </c>
      <c r="C291" s="49" t="s">
        <v>83</v>
      </c>
      <c r="D291" s="50" t="s">
        <v>84</v>
      </c>
      <c r="E291" s="78">
        <v>0.28</v>
      </c>
      <c r="F291" s="17"/>
      <c r="G291" s="2"/>
      <c r="H291" s="2"/>
      <c r="I291" s="17"/>
      <c r="J291" s="30"/>
      <c r="K291" s="2"/>
      <c r="L291" s="2"/>
    </row>
    <row r="292" spans="1:12" ht="12.75">
      <c r="A292" s="68">
        <v>133</v>
      </c>
      <c r="B292" s="71">
        <v>105</v>
      </c>
      <c r="C292" s="49" t="s">
        <v>83</v>
      </c>
      <c r="D292" s="50" t="s">
        <v>84</v>
      </c>
      <c r="E292" s="78">
        <v>0.28</v>
      </c>
      <c r="F292" s="17"/>
      <c r="G292" s="2"/>
      <c r="H292" s="2"/>
      <c r="I292" s="17"/>
      <c r="J292" s="30"/>
      <c r="K292" s="2"/>
      <c r="L292" s="2"/>
    </row>
    <row r="293" spans="1:12" ht="12.75">
      <c r="A293" s="79">
        <v>134</v>
      </c>
      <c r="B293" s="71">
        <v>106</v>
      </c>
      <c r="C293" s="49" t="s">
        <v>83</v>
      </c>
      <c r="D293" s="50" t="s">
        <v>84</v>
      </c>
      <c r="E293" s="78">
        <v>0.28</v>
      </c>
      <c r="F293" s="17"/>
      <c r="G293" s="2"/>
      <c r="H293" s="2"/>
      <c r="I293" s="17"/>
      <c r="J293" s="30"/>
      <c r="K293" s="2"/>
      <c r="L293" s="2"/>
    </row>
    <row r="294" spans="1:12" ht="12.75">
      <c r="A294" s="68">
        <v>135</v>
      </c>
      <c r="B294" s="71">
        <v>107</v>
      </c>
      <c r="C294" s="49" t="s">
        <v>83</v>
      </c>
      <c r="D294" s="50" t="s">
        <v>84</v>
      </c>
      <c r="E294" s="78">
        <v>0.38</v>
      </c>
      <c r="F294" s="17"/>
      <c r="G294" s="2"/>
      <c r="H294" s="2"/>
      <c r="I294" s="17"/>
      <c r="J294" s="30"/>
      <c r="K294" s="2"/>
      <c r="L294" s="2"/>
    </row>
    <row r="295" spans="1:12" ht="12.75">
      <c r="A295" s="79">
        <v>136</v>
      </c>
      <c r="B295" s="71">
        <v>108</v>
      </c>
      <c r="C295" s="49" t="s">
        <v>83</v>
      </c>
      <c r="D295" s="50" t="s">
        <v>84</v>
      </c>
      <c r="E295" s="78">
        <v>0.28</v>
      </c>
      <c r="F295" s="17"/>
      <c r="G295" s="2"/>
      <c r="H295" s="2"/>
      <c r="I295" s="17"/>
      <c r="J295" s="30"/>
      <c r="K295" s="2"/>
      <c r="L295" s="2"/>
    </row>
    <row r="296" spans="1:12" ht="12.75">
      <c r="A296" s="68">
        <v>137</v>
      </c>
      <c r="B296" s="71">
        <v>109</v>
      </c>
      <c r="C296" s="49" t="s">
        <v>83</v>
      </c>
      <c r="D296" s="50" t="s">
        <v>84</v>
      </c>
      <c r="E296" s="78">
        <v>0.28</v>
      </c>
      <c r="F296" s="17"/>
      <c r="G296" s="2"/>
      <c r="H296" s="2"/>
      <c r="I296" s="17"/>
      <c r="J296" s="30"/>
      <c r="K296" s="2"/>
      <c r="L296" s="2"/>
    </row>
    <row r="297" spans="1:12" ht="12.75">
      <c r="A297" s="68">
        <v>138</v>
      </c>
      <c r="B297" s="71">
        <v>110</v>
      </c>
      <c r="C297" s="49" t="s">
        <v>83</v>
      </c>
      <c r="D297" s="50" t="s">
        <v>84</v>
      </c>
      <c r="E297" s="78">
        <v>0.13</v>
      </c>
      <c r="F297" s="17"/>
      <c r="G297" s="2"/>
      <c r="H297" s="2"/>
      <c r="I297" s="17"/>
      <c r="J297" s="30"/>
      <c r="K297" s="2"/>
      <c r="L297" s="2"/>
    </row>
    <row r="298" spans="1:12" ht="12.75">
      <c r="A298" s="79">
        <v>139</v>
      </c>
      <c r="B298" s="71">
        <v>111</v>
      </c>
      <c r="C298" s="49" t="s">
        <v>83</v>
      </c>
      <c r="D298" s="50" t="s">
        <v>84</v>
      </c>
      <c r="E298" s="78">
        <v>0.19</v>
      </c>
      <c r="F298" s="17"/>
      <c r="G298" s="2"/>
      <c r="H298" s="2"/>
      <c r="I298" s="17"/>
      <c r="J298" s="30"/>
      <c r="K298" s="2"/>
      <c r="L298" s="2"/>
    </row>
    <row r="299" spans="1:12" ht="12.75">
      <c r="A299" s="68">
        <v>140</v>
      </c>
      <c r="B299" s="71"/>
      <c r="C299" s="49" t="s">
        <v>83</v>
      </c>
      <c r="D299" s="50" t="s">
        <v>84</v>
      </c>
      <c r="E299" s="78">
        <v>0.19</v>
      </c>
      <c r="F299" s="17"/>
      <c r="G299" s="2"/>
      <c r="H299" s="2"/>
      <c r="I299" s="17"/>
      <c r="J299" s="30"/>
      <c r="K299" s="2"/>
      <c r="L299" s="2"/>
    </row>
    <row r="300" spans="1:12" ht="12.75">
      <c r="A300" s="79">
        <v>141</v>
      </c>
      <c r="B300" s="71">
        <v>112</v>
      </c>
      <c r="C300" s="49" t="s">
        <v>83</v>
      </c>
      <c r="D300" s="50" t="s">
        <v>84</v>
      </c>
      <c r="E300" s="78">
        <v>0.38</v>
      </c>
      <c r="F300" s="17"/>
      <c r="G300" s="2"/>
      <c r="H300" s="2"/>
      <c r="I300" s="17"/>
      <c r="J300" s="30"/>
      <c r="K300" s="2"/>
      <c r="L300" s="2"/>
    </row>
    <row r="301" spans="1:12" ht="12.75">
      <c r="A301" s="68">
        <v>142</v>
      </c>
      <c r="B301" s="71">
        <v>113</v>
      </c>
      <c r="C301" s="49" t="s">
        <v>83</v>
      </c>
      <c r="D301" s="50" t="s">
        <v>84</v>
      </c>
      <c r="E301" s="78">
        <v>0.28</v>
      </c>
      <c r="F301" s="17"/>
      <c r="G301" s="2"/>
      <c r="H301" s="2"/>
      <c r="I301" s="17"/>
      <c r="J301" s="30"/>
      <c r="K301" s="2"/>
      <c r="L301" s="2"/>
    </row>
    <row r="302" spans="1:12" ht="13.5" thickBot="1">
      <c r="A302" s="68">
        <v>143</v>
      </c>
      <c r="B302" s="69">
        <v>114</v>
      </c>
      <c r="C302" s="72" t="s">
        <v>83</v>
      </c>
      <c r="D302" s="73" t="s">
        <v>84</v>
      </c>
      <c r="E302" s="80">
        <v>0.19</v>
      </c>
      <c r="F302" s="17"/>
      <c r="G302" s="2"/>
      <c r="H302" s="2"/>
      <c r="I302" s="17"/>
      <c r="J302" s="30"/>
      <c r="K302" s="2"/>
      <c r="L302" s="2"/>
    </row>
    <row r="303" spans="1:12" ht="13.5" thickBot="1">
      <c r="A303" s="316" t="s">
        <v>77</v>
      </c>
      <c r="B303" s="317"/>
      <c r="C303" s="317"/>
      <c r="D303" s="318"/>
      <c r="E303" s="81">
        <f>SUM(E161:E302)</f>
        <v>1827.5800000000004</v>
      </c>
      <c r="F303" s="17"/>
      <c r="G303" s="2"/>
      <c r="H303" s="2"/>
      <c r="I303" s="17"/>
      <c r="J303" s="30"/>
      <c r="K303" s="2"/>
      <c r="L303" s="2"/>
    </row>
    <row r="304" spans="1:12" ht="21" thickBot="1">
      <c r="A304" s="326" t="s">
        <v>235</v>
      </c>
      <c r="B304" s="352"/>
      <c r="C304" s="352"/>
      <c r="D304" s="352"/>
      <c r="E304" s="353"/>
      <c r="F304" s="2"/>
      <c r="G304" s="2"/>
      <c r="H304" s="2"/>
      <c r="I304" s="2"/>
      <c r="J304" s="2"/>
      <c r="K304" s="2"/>
      <c r="L304" s="2"/>
    </row>
    <row r="305" spans="1:5" ht="12.75">
      <c r="A305" s="55" t="s">
        <v>0</v>
      </c>
      <c r="B305" s="57" t="s">
        <v>41</v>
      </c>
      <c r="C305" s="331" t="s">
        <v>42</v>
      </c>
      <c r="D305" s="331"/>
      <c r="E305" s="51" t="s">
        <v>43</v>
      </c>
    </row>
    <row r="306" spans="1:5" ht="12.75">
      <c r="A306" s="68">
        <v>1</v>
      </c>
      <c r="B306" s="338" t="s">
        <v>183</v>
      </c>
      <c r="C306" s="49" t="s">
        <v>89</v>
      </c>
      <c r="D306" s="50" t="s">
        <v>90</v>
      </c>
      <c r="E306" s="343">
        <v>17.64</v>
      </c>
    </row>
    <row r="307" spans="1:5" ht="12.75">
      <c r="A307" s="68">
        <v>2</v>
      </c>
      <c r="B307" s="340"/>
      <c r="C307" s="49" t="s">
        <v>71</v>
      </c>
      <c r="D307" s="50" t="s">
        <v>72</v>
      </c>
      <c r="E307" s="344"/>
    </row>
    <row r="308" spans="1:5" ht="12.75">
      <c r="A308" s="68">
        <v>3</v>
      </c>
      <c r="B308" s="338" t="s">
        <v>186</v>
      </c>
      <c r="C308" s="49" t="s">
        <v>89</v>
      </c>
      <c r="D308" s="50" t="s">
        <v>90</v>
      </c>
      <c r="E308" s="160">
        <v>1.75</v>
      </c>
    </row>
    <row r="309" spans="1:5" ht="12.75">
      <c r="A309" s="68">
        <v>4</v>
      </c>
      <c r="B309" s="340"/>
      <c r="C309" s="49" t="s">
        <v>62</v>
      </c>
      <c r="D309" s="50" t="s">
        <v>63</v>
      </c>
      <c r="E309" s="161">
        <v>1.53</v>
      </c>
    </row>
    <row r="310" spans="1:5" ht="12.75">
      <c r="A310" s="68">
        <v>5</v>
      </c>
      <c r="B310" s="338" t="s">
        <v>187</v>
      </c>
      <c r="C310" s="49" t="s">
        <v>89</v>
      </c>
      <c r="D310" s="50" t="s">
        <v>90</v>
      </c>
      <c r="E310" s="343">
        <v>13.3</v>
      </c>
    </row>
    <row r="311" spans="1:5" ht="12.75">
      <c r="A311" s="68">
        <v>6</v>
      </c>
      <c r="B311" s="340"/>
      <c r="C311" s="49" t="s">
        <v>188</v>
      </c>
      <c r="D311" s="50" t="s">
        <v>189</v>
      </c>
      <c r="E311" s="344"/>
    </row>
    <row r="312" spans="1:5" ht="12.75">
      <c r="A312" s="68">
        <v>7</v>
      </c>
      <c r="B312" s="71" t="s">
        <v>190</v>
      </c>
      <c r="C312" s="49" t="s">
        <v>191</v>
      </c>
      <c r="D312" s="50" t="s">
        <v>192</v>
      </c>
      <c r="E312" s="160">
        <v>1.2</v>
      </c>
    </row>
    <row r="313" spans="1:5" ht="12.75">
      <c r="A313" s="68">
        <v>8</v>
      </c>
      <c r="B313" s="71" t="s">
        <v>193</v>
      </c>
      <c r="C313" s="49" t="s">
        <v>89</v>
      </c>
      <c r="D313" s="50" t="s">
        <v>90</v>
      </c>
      <c r="E313" s="160">
        <v>4</v>
      </c>
    </row>
    <row r="314" spans="1:5" ht="12.75">
      <c r="A314" s="68">
        <v>9</v>
      </c>
      <c r="B314" s="71" t="s">
        <v>194</v>
      </c>
      <c r="C314" s="49" t="s">
        <v>89</v>
      </c>
      <c r="D314" s="50" t="s">
        <v>90</v>
      </c>
      <c r="E314" s="160">
        <v>14</v>
      </c>
    </row>
    <row r="315" spans="1:5" ht="12.75">
      <c r="A315" s="68">
        <v>12</v>
      </c>
      <c r="B315" s="71" t="s">
        <v>197</v>
      </c>
      <c r="C315" s="49" t="s">
        <v>191</v>
      </c>
      <c r="D315" s="50" t="s">
        <v>192</v>
      </c>
      <c r="E315" s="160">
        <v>0.9</v>
      </c>
    </row>
    <row r="316" spans="1:5" ht="12.75">
      <c r="A316" s="68">
        <v>13</v>
      </c>
      <c r="B316" s="71" t="s">
        <v>198</v>
      </c>
      <c r="C316" s="49" t="s">
        <v>195</v>
      </c>
      <c r="D316" s="50" t="s">
        <v>196</v>
      </c>
      <c r="E316" s="160">
        <v>5.5</v>
      </c>
    </row>
    <row r="317" spans="1:5" ht="12.75">
      <c r="A317" s="68">
        <v>14</v>
      </c>
      <c r="B317" s="71" t="s">
        <v>199</v>
      </c>
      <c r="C317" s="49" t="s">
        <v>191</v>
      </c>
      <c r="D317" s="50" t="s">
        <v>192</v>
      </c>
      <c r="E317" s="160">
        <v>0.6</v>
      </c>
    </row>
    <row r="318" spans="1:5" ht="12.75">
      <c r="A318" s="68">
        <v>15</v>
      </c>
      <c r="B318" s="338" t="s">
        <v>200</v>
      </c>
      <c r="C318" s="49" t="s">
        <v>60</v>
      </c>
      <c r="D318" s="50" t="s">
        <v>201</v>
      </c>
      <c r="E318" s="345">
        <v>4.8</v>
      </c>
    </row>
    <row r="319" spans="1:5" ht="12.75">
      <c r="A319" s="68">
        <v>16</v>
      </c>
      <c r="B319" s="340"/>
      <c r="C319" s="49" t="s">
        <v>89</v>
      </c>
      <c r="D319" s="50" t="s">
        <v>90</v>
      </c>
      <c r="E319" s="344"/>
    </row>
    <row r="320" spans="1:5" ht="12.75">
      <c r="A320" s="68">
        <v>17.1978021978022</v>
      </c>
      <c r="B320" s="71" t="s">
        <v>352</v>
      </c>
      <c r="C320" s="49" t="s">
        <v>89</v>
      </c>
      <c r="D320" s="50" t="s">
        <v>90</v>
      </c>
      <c r="E320" s="161">
        <v>2</v>
      </c>
    </row>
    <row r="321" spans="1:5" ht="12.75">
      <c r="A321" s="68">
        <v>18.3956043956044</v>
      </c>
      <c r="B321" s="71" t="s">
        <v>202</v>
      </c>
      <c r="C321" s="49" t="s">
        <v>191</v>
      </c>
      <c r="D321" s="50" t="s">
        <v>192</v>
      </c>
      <c r="E321" s="160">
        <v>1.5</v>
      </c>
    </row>
    <row r="322" spans="1:5" ht="12.75">
      <c r="A322" s="68">
        <v>19.5934065934066</v>
      </c>
      <c r="B322" s="71" t="s">
        <v>203</v>
      </c>
      <c r="C322" s="49" t="s">
        <v>204</v>
      </c>
      <c r="D322" s="50" t="s">
        <v>205</v>
      </c>
      <c r="E322" s="160">
        <v>49</v>
      </c>
    </row>
    <row r="323" spans="1:5" ht="12.75">
      <c r="A323" s="68">
        <v>20.7912087912088</v>
      </c>
      <c r="B323" s="71" t="s">
        <v>206</v>
      </c>
      <c r="C323" s="49" t="s">
        <v>139</v>
      </c>
      <c r="D323" s="50" t="s">
        <v>140</v>
      </c>
      <c r="E323" s="160">
        <v>2</v>
      </c>
    </row>
    <row r="324" spans="1:5" ht="12.75">
      <c r="A324" s="68">
        <v>21.989010989011</v>
      </c>
      <c r="B324" s="338" t="s">
        <v>207</v>
      </c>
      <c r="C324" s="49" t="s">
        <v>71</v>
      </c>
      <c r="D324" s="50" t="s">
        <v>72</v>
      </c>
      <c r="E324" s="345">
        <v>1.53</v>
      </c>
    </row>
    <row r="325" spans="1:5" ht="12.75">
      <c r="A325" s="68">
        <v>23.1868131868132</v>
      </c>
      <c r="B325" s="340"/>
      <c r="C325" s="49" t="s">
        <v>139</v>
      </c>
      <c r="D325" s="50" t="s">
        <v>140</v>
      </c>
      <c r="E325" s="344"/>
    </row>
    <row r="326" spans="1:5" ht="12.75">
      <c r="A326" s="68">
        <v>24.3846153846154</v>
      </c>
      <c r="B326" s="338" t="s">
        <v>208</v>
      </c>
      <c r="C326" s="49" t="s">
        <v>149</v>
      </c>
      <c r="D326" s="50" t="s">
        <v>150</v>
      </c>
      <c r="E326" s="343">
        <v>2.8</v>
      </c>
    </row>
    <row r="327" spans="1:5" ht="12.75">
      <c r="A327" s="68">
        <v>25.5824175824176</v>
      </c>
      <c r="B327" s="340"/>
      <c r="C327" s="49" t="s">
        <v>184</v>
      </c>
      <c r="D327" s="50" t="s">
        <v>185</v>
      </c>
      <c r="E327" s="404"/>
    </row>
    <row r="328" spans="1:5" ht="12.75">
      <c r="A328" s="68">
        <v>26.7802197802198</v>
      </c>
      <c r="B328" s="71" t="s">
        <v>209</v>
      </c>
      <c r="C328" s="49" t="s">
        <v>191</v>
      </c>
      <c r="D328" s="50" t="s">
        <v>192</v>
      </c>
      <c r="E328" s="160">
        <v>1.1</v>
      </c>
    </row>
    <row r="329" spans="1:5" ht="12.75">
      <c r="A329" s="68">
        <v>27.9780219780219</v>
      </c>
      <c r="B329" s="71" t="s">
        <v>210</v>
      </c>
      <c r="C329" s="49" t="s">
        <v>149</v>
      </c>
      <c r="D329" s="50" t="s">
        <v>150</v>
      </c>
      <c r="E329" s="160">
        <v>1.1</v>
      </c>
    </row>
    <row r="330" spans="1:5" ht="12.75">
      <c r="A330" s="68">
        <v>29.1758241758241</v>
      </c>
      <c r="B330" s="71" t="s">
        <v>211</v>
      </c>
      <c r="C330" s="49" t="s">
        <v>184</v>
      </c>
      <c r="D330" s="50" t="s">
        <v>185</v>
      </c>
      <c r="E330" s="160">
        <v>2.1</v>
      </c>
    </row>
    <row r="331" spans="1:5" ht="12.75">
      <c r="A331" s="68">
        <v>30.3736263736263</v>
      </c>
      <c r="B331" s="71" t="s">
        <v>212</v>
      </c>
      <c r="C331" s="49" t="s">
        <v>139</v>
      </c>
      <c r="D331" s="50" t="s">
        <v>140</v>
      </c>
      <c r="E331" s="160">
        <v>2</v>
      </c>
    </row>
    <row r="332" spans="1:5" ht="12.75">
      <c r="A332" s="68">
        <v>31.5714285714285</v>
      </c>
      <c r="B332" s="71" t="s">
        <v>213</v>
      </c>
      <c r="C332" s="49" t="s">
        <v>89</v>
      </c>
      <c r="D332" s="50" t="s">
        <v>90</v>
      </c>
      <c r="E332" s="160">
        <v>18</v>
      </c>
    </row>
    <row r="333" spans="1:5" ht="12.75">
      <c r="A333" s="68">
        <v>32.7692307692307</v>
      </c>
      <c r="B333" s="338" t="s">
        <v>214</v>
      </c>
      <c r="C333" s="49" t="s">
        <v>89</v>
      </c>
      <c r="D333" s="50" t="s">
        <v>90</v>
      </c>
      <c r="E333" s="343">
        <v>19.68</v>
      </c>
    </row>
    <row r="334" spans="1:5" ht="12.75">
      <c r="A334" s="68">
        <v>33.9670329670329</v>
      </c>
      <c r="B334" s="339"/>
      <c r="C334" s="49" t="s">
        <v>215</v>
      </c>
      <c r="D334" s="50" t="s">
        <v>216</v>
      </c>
      <c r="E334" s="403"/>
    </row>
    <row r="335" spans="1:5" ht="12.75">
      <c r="A335" s="68">
        <v>35.1648351648351</v>
      </c>
      <c r="B335" s="340"/>
      <c r="C335" s="49" t="s">
        <v>217</v>
      </c>
      <c r="D335" s="50" t="s">
        <v>218</v>
      </c>
      <c r="E335" s="344"/>
    </row>
    <row r="336" spans="1:5" ht="12.75">
      <c r="A336" s="68">
        <v>36.3626373626373</v>
      </c>
      <c r="B336" s="338" t="s">
        <v>219</v>
      </c>
      <c r="C336" s="49" t="s">
        <v>89</v>
      </c>
      <c r="D336" s="50" t="s">
        <v>90</v>
      </c>
      <c r="E336" s="343">
        <v>1.76</v>
      </c>
    </row>
    <row r="337" spans="1:5" ht="12.75">
      <c r="A337" s="68">
        <v>37.5604395604395</v>
      </c>
      <c r="B337" s="340"/>
      <c r="C337" s="49" t="s">
        <v>97</v>
      </c>
      <c r="D337" s="50" t="s">
        <v>98</v>
      </c>
      <c r="E337" s="344"/>
    </row>
    <row r="338" spans="1:5" ht="12.75">
      <c r="A338" s="68">
        <v>38.7582417582417</v>
      </c>
      <c r="B338" s="338" t="s">
        <v>220</v>
      </c>
      <c r="C338" s="49" t="s">
        <v>89</v>
      </c>
      <c r="D338" s="50" t="s">
        <v>90</v>
      </c>
      <c r="E338" s="343">
        <v>5</v>
      </c>
    </row>
    <row r="339" spans="1:5" ht="12.75">
      <c r="A339" s="68">
        <v>39.9560439560439</v>
      </c>
      <c r="B339" s="340"/>
      <c r="C339" s="49" t="s">
        <v>97</v>
      </c>
      <c r="D339" s="50" t="s">
        <v>98</v>
      </c>
      <c r="E339" s="344"/>
    </row>
    <row r="340" spans="1:5" ht="12.75">
      <c r="A340" s="68">
        <v>41.1538461538461</v>
      </c>
      <c r="B340" s="71" t="s">
        <v>221</v>
      </c>
      <c r="C340" s="49" t="s">
        <v>89</v>
      </c>
      <c r="D340" s="50" t="s">
        <v>90</v>
      </c>
      <c r="E340" s="160">
        <v>10</v>
      </c>
    </row>
    <row r="341" spans="1:5" ht="12.75">
      <c r="A341" s="68">
        <v>42.3516483516483</v>
      </c>
      <c r="B341" s="71" t="s">
        <v>222</v>
      </c>
      <c r="C341" s="49" t="s">
        <v>89</v>
      </c>
      <c r="D341" s="50" t="s">
        <v>90</v>
      </c>
      <c r="E341" s="160">
        <v>7</v>
      </c>
    </row>
    <row r="342" spans="1:5" ht="12.75">
      <c r="A342" s="68">
        <v>43.5494505494505</v>
      </c>
      <c r="B342" s="71" t="s">
        <v>223</v>
      </c>
      <c r="C342" s="49" t="s">
        <v>89</v>
      </c>
      <c r="D342" s="50" t="s">
        <v>90</v>
      </c>
      <c r="E342" s="160">
        <v>1</v>
      </c>
    </row>
    <row r="343" spans="1:5" ht="12.75">
      <c r="A343" s="68">
        <v>44.7472527472527</v>
      </c>
      <c r="B343" s="69" t="s">
        <v>224</v>
      </c>
      <c r="C343" s="49" t="s">
        <v>89</v>
      </c>
      <c r="D343" s="50" t="s">
        <v>90</v>
      </c>
      <c r="E343" s="160">
        <v>0.5</v>
      </c>
    </row>
    <row r="344" spans="1:5" ht="12.75">
      <c r="A344" s="68">
        <v>48.3406593406593</v>
      </c>
      <c r="B344" s="71" t="s">
        <v>225</v>
      </c>
      <c r="C344" s="49" t="s">
        <v>89</v>
      </c>
      <c r="D344" s="50" t="s">
        <v>90</v>
      </c>
      <c r="E344" s="160">
        <v>1</v>
      </c>
    </row>
    <row r="345" spans="1:5" ht="12.75">
      <c r="A345" s="68">
        <v>49.5384615384615</v>
      </c>
      <c r="B345" s="71" t="s">
        <v>226</v>
      </c>
      <c r="C345" s="49" t="s">
        <v>89</v>
      </c>
      <c r="D345" s="50" t="s">
        <v>90</v>
      </c>
      <c r="E345" s="160">
        <v>12</v>
      </c>
    </row>
    <row r="346" spans="1:5" ht="12.75">
      <c r="A346" s="68">
        <v>50.7362637362637</v>
      </c>
      <c r="B346" s="71" t="s">
        <v>227</v>
      </c>
      <c r="C346" s="49" t="s">
        <v>89</v>
      </c>
      <c r="D346" s="50" t="s">
        <v>90</v>
      </c>
      <c r="E346" s="160">
        <v>4</v>
      </c>
    </row>
    <row r="347" spans="1:5" ht="12.75">
      <c r="A347" s="68">
        <v>51.9340659340659</v>
      </c>
      <c r="B347" s="338" t="s">
        <v>228</v>
      </c>
      <c r="C347" s="49" t="s">
        <v>89</v>
      </c>
      <c r="D347" s="50" t="s">
        <v>90</v>
      </c>
      <c r="E347" s="343">
        <v>24.96</v>
      </c>
    </row>
    <row r="348" spans="1:5" ht="12.75">
      <c r="A348" s="68">
        <v>53.1318681318681</v>
      </c>
      <c r="B348" s="340"/>
      <c r="C348" s="49" t="s">
        <v>71</v>
      </c>
      <c r="D348" s="50" t="s">
        <v>72</v>
      </c>
      <c r="E348" s="344"/>
    </row>
    <row r="349" spans="1:5" ht="12.75">
      <c r="A349" s="68">
        <v>54.3296703296703</v>
      </c>
      <c r="B349" s="71" t="s">
        <v>229</v>
      </c>
      <c r="C349" s="49" t="s">
        <v>87</v>
      </c>
      <c r="D349" s="50" t="s">
        <v>88</v>
      </c>
      <c r="E349" s="160">
        <v>22</v>
      </c>
    </row>
    <row r="350" spans="1:5" ht="12.75">
      <c r="A350" s="68">
        <v>55.5274725274725</v>
      </c>
      <c r="B350" s="71" t="s">
        <v>230</v>
      </c>
      <c r="C350" s="49" t="s">
        <v>87</v>
      </c>
      <c r="D350" s="50" t="s">
        <v>88</v>
      </c>
      <c r="E350" s="160">
        <v>3</v>
      </c>
    </row>
    <row r="351" spans="1:5" ht="12.75">
      <c r="A351" s="68">
        <v>56.7252747252747</v>
      </c>
      <c r="B351" s="71" t="s">
        <v>231</v>
      </c>
      <c r="C351" s="49" t="s">
        <v>69</v>
      </c>
      <c r="D351" s="50" t="s">
        <v>70</v>
      </c>
      <c r="E351" s="160">
        <v>15</v>
      </c>
    </row>
    <row r="352" spans="1:5" ht="12.75">
      <c r="A352" s="68">
        <v>57.9230769230769</v>
      </c>
      <c r="B352" s="71" t="s">
        <v>232</v>
      </c>
      <c r="C352" s="49" t="s">
        <v>69</v>
      </c>
      <c r="D352" s="50" t="s">
        <v>70</v>
      </c>
      <c r="E352" s="160">
        <v>12</v>
      </c>
    </row>
    <row r="353" spans="1:5" ht="12.75">
      <c r="A353" s="68">
        <v>59.1208791208791</v>
      </c>
      <c r="B353" s="71" t="s">
        <v>233</v>
      </c>
      <c r="C353" s="49" t="s">
        <v>165</v>
      </c>
      <c r="D353" s="50" t="s">
        <v>166</v>
      </c>
      <c r="E353" s="160">
        <v>1.2</v>
      </c>
    </row>
    <row r="354" spans="1:5" ht="13.5" thickBot="1">
      <c r="A354" s="68">
        <v>60.3186813186813</v>
      </c>
      <c r="B354" s="69" t="s">
        <v>234</v>
      </c>
      <c r="C354" s="72" t="s">
        <v>165</v>
      </c>
      <c r="D354" s="73" t="s">
        <v>166</v>
      </c>
      <c r="E354" s="159">
        <v>1</v>
      </c>
    </row>
    <row r="355" spans="1:5" ht="13.5" thickBot="1">
      <c r="A355" s="316" t="s">
        <v>77</v>
      </c>
      <c r="B355" s="317"/>
      <c r="C355" s="317"/>
      <c r="D355" s="318"/>
      <c r="E355" s="74">
        <f>SUM(E306:E354)</f>
        <v>289.45</v>
      </c>
    </row>
    <row r="356" spans="1:5" ht="21" thickBot="1">
      <c r="A356" s="326" t="s">
        <v>297</v>
      </c>
      <c r="B356" s="327"/>
      <c r="C356" s="327"/>
      <c r="D356" s="327"/>
      <c r="E356" s="328"/>
    </row>
    <row r="357" spans="1:5" ht="12.75">
      <c r="A357" s="55" t="s">
        <v>0</v>
      </c>
      <c r="B357" s="57" t="s">
        <v>41</v>
      </c>
      <c r="C357" s="331" t="s">
        <v>42</v>
      </c>
      <c r="D357" s="331"/>
      <c r="E357" s="51" t="s">
        <v>43</v>
      </c>
    </row>
    <row r="358" spans="1:5" ht="12.75">
      <c r="A358" s="55">
        <v>1</v>
      </c>
      <c r="B358" s="86">
        <v>486</v>
      </c>
      <c r="C358" s="341" t="s">
        <v>325</v>
      </c>
      <c r="D358" s="342"/>
      <c r="E358" s="51">
        <v>1</v>
      </c>
    </row>
    <row r="359" spans="1:5" ht="12.75">
      <c r="A359" s="92">
        <v>2</v>
      </c>
      <c r="B359" s="87" t="s">
        <v>299</v>
      </c>
      <c r="C359" s="321" t="s">
        <v>298</v>
      </c>
      <c r="D359" s="321"/>
      <c r="E359" s="167">
        <v>58.06</v>
      </c>
    </row>
    <row r="360" spans="1:5" ht="12.75">
      <c r="A360" s="92">
        <v>3</v>
      </c>
      <c r="B360" s="87" t="s">
        <v>301</v>
      </c>
      <c r="C360" s="88" t="s">
        <v>78</v>
      </c>
      <c r="D360" s="88"/>
      <c r="E360" s="168">
        <v>32</v>
      </c>
    </row>
    <row r="361" spans="1:5" ht="12.75">
      <c r="A361" s="92">
        <v>4</v>
      </c>
      <c r="B361" s="87">
        <v>540</v>
      </c>
      <c r="C361" s="402" t="s">
        <v>305</v>
      </c>
      <c r="D361" s="321"/>
      <c r="E361" s="169">
        <v>193.5</v>
      </c>
    </row>
    <row r="362" spans="1:5" ht="12.75">
      <c r="A362" s="92">
        <v>5</v>
      </c>
      <c r="B362" s="87" t="s">
        <v>303</v>
      </c>
      <c r="C362" s="321" t="s">
        <v>302</v>
      </c>
      <c r="D362" s="321"/>
      <c r="E362" s="170">
        <v>3</v>
      </c>
    </row>
    <row r="363" spans="1:5" ht="12.75">
      <c r="A363" s="92">
        <v>6</v>
      </c>
      <c r="B363" s="89" t="s">
        <v>304</v>
      </c>
      <c r="C363" s="322" t="s">
        <v>27</v>
      </c>
      <c r="D363" s="323"/>
      <c r="E363" s="170">
        <v>1.5</v>
      </c>
    </row>
    <row r="364" spans="1:5" ht="12.75">
      <c r="A364" s="92">
        <v>7</v>
      </c>
      <c r="B364" s="87">
        <v>551</v>
      </c>
      <c r="C364" s="322" t="s">
        <v>122</v>
      </c>
      <c r="D364" s="323"/>
      <c r="E364" s="170">
        <v>4</v>
      </c>
    </row>
    <row r="365" spans="1:5" ht="12.75">
      <c r="A365" s="93">
        <v>8</v>
      </c>
      <c r="B365" s="90" t="s">
        <v>306</v>
      </c>
      <c r="C365" s="332" t="s">
        <v>300</v>
      </c>
      <c r="D365" s="332"/>
      <c r="E365" s="171">
        <f>102.22+7.91</f>
        <v>110.13</v>
      </c>
    </row>
    <row r="366" spans="1:5" ht="12.75">
      <c r="A366" s="92">
        <v>9</v>
      </c>
      <c r="B366" s="91"/>
      <c r="C366" s="319" t="s">
        <v>374</v>
      </c>
      <c r="D366" s="320"/>
      <c r="E366" s="172">
        <v>7.06</v>
      </c>
    </row>
    <row r="367" spans="1:5" ht="12.75">
      <c r="A367" s="55">
        <v>10</v>
      </c>
      <c r="B367" s="91"/>
      <c r="C367" s="319" t="s">
        <v>375</v>
      </c>
      <c r="D367" s="320"/>
      <c r="E367" s="172">
        <v>6.15</v>
      </c>
    </row>
    <row r="368" spans="1:5" ht="14.25" customHeight="1" thickBot="1">
      <c r="A368" s="92">
        <v>11</v>
      </c>
      <c r="B368" s="91"/>
      <c r="C368" s="332" t="s">
        <v>376</v>
      </c>
      <c r="D368" s="332"/>
      <c r="E368" s="172">
        <v>2.54</v>
      </c>
    </row>
    <row r="369" spans="1:5" ht="13.5" thickBot="1">
      <c r="A369" s="316" t="s">
        <v>77</v>
      </c>
      <c r="B369" s="317"/>
      <c r="C369" s="317"/>
      <c r="D369" s="318"/>
      <c r="E369" s="94">
        <f>SUM(E358:E368)</f>
        <v>418.94</v>
      </c>
    </row>
    <row r="370" spans="1:5" ht="21" thickBot="1">
      <c r="A370" s="326" t="s">
        <v>309</v>
      </c>
      <c r="B370" s="327"/>
      <c r="C370" s="327"/>
      <c r="D370" s="327"/>
      <c r="E370" s="328"/>
    </row>
    <row r="371" spans="1:5" ht="12.75">
      <c r="A371" s="55" t="s">
        <v>0</v>
      </c>
      <c r="B371" s="57" t="s">
        <v>41</v>
      </c>
      <c r="C371" s="331" t="s">
        <v>42</v>
      </c>
      <c r="D371" s="331"/>
      <c r="E371" s="51" t="s">
        <v>43</v>
      </c>
    </row>
    <row r="372" spans="1:5" ht="12.75">
      <c r="A372" s="95">
        <v>1</v>
      </c>
      <c r="B372" s="96">
        <v>4</v>
      </c>
      <c r="C372" s="49" t="s">
        <v>310</v>
      </c>
      <c r="D372" s="50" t="s">
        <v>311</v>
      </c>
      <c r="E372" s="97">
        <f>3.79+1.13</f>
        <v>4.92</v>
      </c>
    </row>
    <row r="373" spans="1:5" ht="12.75">
      <c r="A373" s="95">
        <v>2</v>
      </c>
      <c r="B373" s="96">
        <v>5</v>
      </c>
      <c r="C373" s="49" t="s">
        <v>310</v>
      </c>
      <c r="D373" s="50" t="s">
        <v>311</v>
      </c>
      <c r="E373" s="165">
        <v>2</v>
      </c>
    </row>
    <row r="374" spans="1:5" ht="12.75">
      <c r="A374" s="95">
        <v>3</v>
      </c>
      <c r="B374" s="96">
        <v>6</v>
      </c>
      <c r="C374" s="49" t="s">
        <v>44</v>
      </c>
      <c r="D374" s="50" t="s">
        <v>45</v>
      </c>
      <c r="E374" s="97">
        <v>9</v>
      </c>
    </row>
    <row r="375" spans="1:5" ht="12.75">
      <c r="A375" s="95">
        <v>4</v>
      </c>
      <c r="B375" s="96">
        <v>7</v>
      </c>
      <c r="C375" s="48" t="s">
        <v>51</v>
      </c>
      <c r="D375" s="58" t="s">
        <v>52</v>
      </c>
      <c r="E375" s="97">
        <v>7</v>
      </c>
    </row>
    <row r="376" spans="1:5" ht="12.75">
      <c r="A376" s="95">
        <v>5</v>
      </c>
      <c r="B376" s="98">
        <v>8</v>
      </c>
      <c r="C376" s="49" t="s">
        <v>69</v>
      </c>
      <c r="D376" s="50" t="s">
        <v>70</v>
      </c>
      <c r="E376" s="97">
        <v>11.33</v>
      </c>
    </row>
    <row r="377" spans="1:5" ht="12.75">
      <c r="A377" s="95">
        <v>6</v>
      </c>
      <c r="B377" s="96">
        <v>10</v>
      </c>
      <c r="C377" s="49" t="s">
        <v>310</v>
      </c>
      <c r="D377" s="50" t="s">
        <v>311</v>
      </c>
      <c r="E377" s="97">
        <v>6</v>
      </c>
    </row>
    <row r="378" spans="1:5" ht="12.75">
      <c r="A378" s="95">
        <v>7</v>
      </c>
      <c r="B378" s="98">
        <v>11</v>
      </c>
      <c r="C378" s="49" t="s">
        <v>87</v>
      </c>
      <c r="D378" s="50" t="s">
        <v>105</v>
      </c>
      <c r="E378" s="166">
        <v>4</v>
      </c>
    </row>
    <row r="379" spans="1:5" ht="12.75">
      <c r="A379" s="95">
        <v>8</v>
      </c>
      <c r="B379" s="96">
        <v>16</v>
      </c>
      <c r="C379" s="49" t="s">
        <v>310</v>
      </c>
      <c r="D379" s="50" t="s">
        <v>311</v>
      </c>
      <c r="E379" s="97">
        <v>3.14</v>
      </c>
    </row>
    <row r="380" spans="1:5" ht="12.75">
      <c r="A380" s="95">
        <v>9</v>
      </c>
      <c r="B380" s="96">
        <v>20</v>
      </c>
      <c r="C380" s="49" t="s">
        <v>310</v>
      </c>
      <c r="D380" s="50" t="s">
        <v>311</v>
      </c>
      <c r="E380" s="97">
        <v>3.79</v>
      </c>
    </row>
    <row r="381" spans="1:5" ht="12.75">
      <c r="A381" s="95">
        <v>10</v>
      </c>
      <c r="B381" s="96">
        <v>22</v>
      </c>
      <c r="C381" s="49" t="s">
        <v>69</v>
      </c>
      <c r="D381" s="50" t="s">
        <v>70</v>
      </c>
      <c r="E381" s="97">
        <v>16.64</v>
      </c>
    </row>
    <row r="382" spans="1:5" ht="12.75">
      <c r="A382" s="95">
        <v>11</v>
      </c>
      <c r="B382" s="96">
        <v>23</v>
      </c>
      <c r="C382" s="48" t="s">
        <v>312</v>
      </c>
      <c r="D382" s="48" t="s">
        <v>313</v>
      </c>
      <c r="E382" s="97">
        <v>4</v>
      </c>
    </row>
    <row r="383" spans="1:5" ht="12.75">
      <c r="A383" s="95">
        <v>12</v>
      </c>
      <c r="B383" s="96">
        <v>24</v>
      </c>
      <c r="C383" s="49" t="s">
        <v>310</v>
      </c>
      <c r="D383" s="50" t="s">
        <v>311</v>
      </c>
      <c r="E383" s="97">
        <v>4.52</v>
      </c>
    </row>
    <row r="384" spans="1:5" ht="12.75">
      <c r="A384" s="95">
        <v>13</v>
      </c>
      <c r="B384" s="96">
        <v>25</v>
      </c>
      <c r="C384" s="88" t="s">
        <v>122</v>
      </c>
      <c r="D384" s="50" t="s">
        <v>123</v>
      </c>
      <c r="E384" s="97">
        <v>4</v>
      </c>
    </row>
    <row r="385" spans="1:5" ht="12.75">
      <c r="A385" s="95">
        <v>14</v>
      </c>
      <c r="B385" s="96">
        <v>27</v>
      </c>
      <c r="C385" s="48" t="s">
        <v>51</v>
      </c>
      <c r="D385" s="58" t="s">
        <v>52</v>
      </c>
      <c r="E385" s="97">
        <v>11</v>
      </c>
    </row>
    <row r="386" spans="1:5" ht="12.75">
      <c r="A386" s="95">
        <v>15</v>
      </c>
      <c r="B386" s="96">
        <v>39</v>
      </c>
      <c r="C386" s="49" t="s">
        <v>44</v>
      </c>
      <c r="D386" s="50" t="s">
        <v>45</v>
      </c>
      <c r="E386" s="97">
        <v>17</v>
      </c>
    </row>
    <row r="387" spans="1:5" ht="12.75">
      <c r="A387" s="95">
        <v>16</v>
      </c>
      <c r="B387" s="96">
        <v>40</v>
      </c>
      <c r="C387" s="49" t="s">
        <v>87</v>
      </c>
      <c r="D387" s="50" t="s">
        <v>105</v>
      </c>
      <c r="E387" s="97">
        <f>1.54+2.54</f>
        <v>4.08</v>
      </c>
    </row>
    <row r="388" spans="1:5" ht="12.75">
      <c r="A388" s="95">
        <v>17</v>
      </c>
      <c r="B388" s="96">
        <v>41</v>
      </c>
      <c r="C388" s="49" t="s">
        <v>69</v>
      </c>
      <c r="D388" s="50" t="s">
        <v>70</v>
      </c>
      <c r="E388" s="97">
        <v>10.17</v>
      </c>
    </row>
    <row r="389" spans="1:5" ht="12.75">
      <c r="A389" s="95">
        <v>18</v>
      </c>
      <c r="B389" s="96">
        <v>42</v>
      </c>
      <c r="C389" s="48" t="s">
        <v>51</v>
      </c>
      <c r="D389" s="58" t="s">
        <v>52</v>
      </c>
      <c r="E389" s="97">
        <v>6</v>
      </c>
    </row>
    <row r="390" spans="1:5" ht="12.75">
      <c r="A390" s="95">
        <v>19</v>
      </c>
      <c r="B390" s="96">
        <v>43</v>
      </c>
      <c r="C390" s="49" t="s">
        <v>310</v>
      </c>
      <c r="D390" s="50" t="s">
        <v>311</v>
      </c>
      <c r="E390" s="97">
        <v>3.79</v>
      </c>
    </row>
    <row r="391" spans="1:5" ht="12.75">
      <c r="A391" s="95">
        <v>20</v>
      </c>
      <c r="B391" s="96">
        <v>52</v>
      </c>
      <c r="C391" s="49" t="s">
        <v>44</v>
      </c>
      <c r="D391" s="50" t="s">
        <v>45</v>
      </c>
      <c r="E391" s="97">
        <v>1</v>
      </c>
    </row>
    <row r="392" spans="1:5" ht="12.75">
      <c r="A392" s="95">
        <v>21</v>
      </c>
      <c r="B392" s="96">
        <v>56</v>
      </c>
      <c r="C392" s="49" t="s">
        <v>71</v>
      </c>
      <c r="D392" s="50" t="s">
        <v>72</v>
      </c>
      <c r="E392" s="97">
        <v>8.03</v>
      </c>
    </row>
    <row r="393" spans="1:5" ht="12.75">
      <c r="A393" s="95">
        <v>22</v>
      </c>
      <c r="B393" s="96">
        <v>57</v>
      </c>
      <c r="C393" s="48" t="s">
        <v>141</v>
      </c>
      <c r="D393" s="48" t="s">
        <v>142</v>
      </c>
      <c r="E393" s="97">
        <v>10.17</v>
      </c>
    </row>
    <row r="394" spans="1:5" ht="12.75">
      <c r="A394" s="95">
        <v>23</v>
      </c>
      <c r="B394" s="96">
        <v>62</v>
      </c>
      <c r="C394" s="49" t="s">
        <v>44</v>
      </c>
      <c r="D394" s="50" t="s">
        <v>45</v>
      </c>
      <c r="E394" s="97">
        <v>9</v>
      </c>
    </row>
    <row r="395" spans="1:5" ht="12.75">
      <c r="A395" s="95">
        <v>24</v>
      </c>
      <c r="B395" s="96">
        <v>63</v>
      </c>
      <c r="C395" s="49" t="s">
        <v>310</v>
      </c>
      <c r="D395" s="50" t="s">
        <v>311</v>
      </c>
      <c r="E395" s="97">
        <v>3</v>
      </c>
    </row>
    <row r="396" spans="1:5" ht="12.75">
      <c r="A396" s="95">
        <v>25</v>
      </c>
      <c r="B396" s="96">
        <v>64</v>
      </c>
      <c r="C396" s="49" t="s">
        <v>71</v>
      </c>
      <c r="D396" s="50" t="s">
        <v>72</v>
      </c>
      <c r="E396" s="97">
        <v>42.98</v>
      </c>
    </row>
    <row r="397" spans="1:5" ht="12.75">
      <c r="A397" s="95">
        <v>26</v>
      </c>
      <c r="B397" s="96">
        <v>67</v>
      </c>
      <c r="C397" s="48" t="s">
        <v>110</v>
      </c>
      <c r="D397" s="48" t="s">
        <v>111</v>
      </c>
      <c r="E397" s="97">
        <f>0.78+1.13+1.13+1.31</f>
        <v>4.35</v>
      </c>
    </row>
    <row r="398" spans="1:5" ht="12.75">
      <c r="A398" s="95">
        <v>27</v>
      </c>
      <c r="B398" s="96">
        <v>73</v>
      </c>
      <c r="C398" s="49" t="s">
        <v>314</v>
      </c>
      <c r="D398" s="50" t="s">
        <v>315</v>
      </c>
      <c r="E398" s="97">
        <f>2.54+3.14+4.52</f>
        <v>10.2</v>
      </c>
    </row>
    <row r="399" spans="1:5" ht="12.75">
      <c r="A399" s="95">
        <v>28</v>
      </c>
      <c r="B399" s="96">
        <v>74</v>
      </c>
      <c r="C399" s="48" t="s">
        <v>51</v>
      </c>
      <c r="D399" s="58" t="s">
        <v>52</v>
      </c>
      <c r="E399" s="97">
        <f>5.3+4.52+4.52+3.56</f>
        <v>17.9</v>
      </c>
    </row>
    <row r="400" spans="1:5" ht="12.75">
      <c r="A400" s="95">
        <v>29</v>
      </c>
      <c r="B400" s="96">
        <v>75</v>
      </c>
      <c r="C400" s="49" t="s">
        <v>87</v>
      </c>
      <c r="D400" s="50" t="s">
        <v>105</v>
      </c>
      <c r="E400" s="97">
        <v>9</v>
      </c>
    </row>
    <row r="401" spans="1:5" ht="12.75">
      <c r="A401" s="95">
        <v>30</v>
      </c>
      <c r="B401" s="96">
        <v>76</v>
      </c>
      <c r="C401" s="49" t="s">
        <v>69</v>
      </c>
      <c r="D401" s="50" t="s">
        <v>70</v>
      </c>
      <c r="E401" s="97">
        <v>10.92</v>
      </c>
    </row>
    <row r="402" spans="1:5" ht="12.75">
      <c r="A402" s="95">
        <v>31</v>
      </c>
      <c r="B402" s="96">
        <v>77</v>
      </c>
      <c r="C402" s="49" t="s">
        <v>310</v>
      </c>
      <c r="D402" s="50" t="s">
        <v>311</v>
      </c>
      <c r="E402" s="97">
        <v>3</v>
      </c>
    </row>
    <row r="403" spans="1:5" ht="12.75">
      <c r="A403" s="95">
        <v>32</v>
      </c>
      <c r="B403" s="96">
        <v>78</v>
      </c>
      <c r="C403" s="88" t="s">
        <v>122</v>
      </c>
      <c r="D403" s="50" t="s">
        <v>123</v>
      </c>
      <c r="E403" s="97">
        <v>20</v>
      </c>
    </row>
    <row r="404" spans="1:5" ht="12.75">
      <c r="A404" s="95">
        <v>33</v>
      </c>
      <c r="B404" s="96">
        <v>79</v>
      </c>
      <c r="C404" s="49" t="s">
        <v>310</v>
      </c>
      <c r="D404" s="50" t="s">
        <v>311</v>
      </c>
      <c r="E404" s="97">
        <v>15</v>
      </c>
    </row>
    <row r="405" spans="1:5" ht="12.75">
      <c r="A405" s="95">
        <v>34</v>
      </c>
      <c r="B405" s="96">
        <v>80</v>
      </c>
      <c r="C405" s="48" t="s">
        <v>312</v>
      </c>
      <c r="D405" s="48" t="s">
        <v>313</v>
      </c>
      <c r="E405" s="97">
        <v>5.3</v>
      </c>
    </row>
    <row r="406" spans="1:5" ht="12.75">
      <c r="A406" s="95">
        <v>35</v>
      </c>
      <c r="B406" s="96">
        <v>93</v>
      </c>
      <c r="C406" s="88" t="s">
        <v>317</v>
      </c>
      <c r="D406" s="99" t="s">
        <v>316</v>
      </c>
      <c r="E406" s="97">
        <v>10</v>
      </c>
    </row>
    <row r="407" spans="1:5" ht="12.75">
      <c r="A407" s="95">
        <v>36</v>
      </c>
      <c r="B407" s="96">
        <v>94</v>
      </c>
      <c r="C407" s="88" t="s">
        <v>318</v>
      </c>
      <c r="D407" s="99" t="s">
        <v>100</v>
      </c>
      <c r="E407" s="97">
        <v>10</v>
      </c>
    </row>
    <row r="408" spans="1:5" ht="12.75">
      <c r="A408" s="95">
        <v>37</v>
      </c>
      <c r="B408" s="96">
        <v>95</v>
      </c>
      <c r="C408" s="88" t="s">
        <v>317</v>
      </c>
      <c r="D408" s="99" t="s">
        <v>316</v>
      </c>
      <c r="E408" s="97">
        <v>16</v>
      </c>
    </row>
    <row r="409" spans="1:5" ht="12.75">
      <c r="A409" s="95">
        <v>38</v>
      </c>
      <c r="B409" s="96">
        <v>98</v>
      </c>
      <c r="C409" s="88" t="s">
        <v>317</v>
      </c>
      <c r="D409" s="99" t="s">
        <v>316</v>
      </c>
      <c r="E409" s="97">
        <v>6</v>
      </c>
    </row>
    <row r="410" spans="1:5" ht="12.75">
      <c r="A410" s="95">
        <v>39</v>
      </c>
      <c r="B410" s="96">
        <v>99</v>
      </c>
      <c r="C410" s="88" t="s">
        <v>319</v>
      </c>
      <c r="D410" s="99" t="s">
        <v>320</v>
      </c>
      <c r="E410" s="97">
        <v>6</v>
      </c>
    </row>
    <row r="411" spans="1:5" ht="12.75">
      <c r="A411" s="95">
        <v>40</v>
      </c>
      <c r="B411" s="96">
        <v>102</v>
      </c>
      <c r="C411" s="88" t="s">
        <v>317</v>
      </c>
      <c r="D411" s="99" t="s">
        <v>316</v>
      </c>
      <c r="E411" s="97">
        <v>8</v>
      </c>
    </row>
    <row r="412" spans="1:5" ht="12.75">
      <c r="A412" s="95">
        <v>41</v>
      </c>
      <c r="B412" s="96">
        <v>107</v>
      </c>
      <c r="C412" s="49" t="s">
        <v>87</v>
      </c>
      <c r="D412" s="50" t="s">
        <v>105</v>
      </c>
      <c r="E412" s="97">
        <v>4.2</v>
      </c>
    </row>
    <row r="413" spans="1:5" ht="12.75">
      <c r="A413" s="95">
        <v>42</v>
      </c>
      <c r="B413" s="96">
        <v>108</v>
      </c>
      <c r="C413" s="48" t="s">
        <v>312</v>
      </c>
      <c r="D413" s="48" t="s">
        <v>313</v>
      </c>
      <c r="E413" s="97">
        <v>8.03</v>
      </c>
    </row>
    <row r="414" spans="1:5" ht="12.75">
      <c r="A414" s="95">
        <v>43</v>
      </c>
      <c r="B414" s="96">
        <v>109</v>
      </c>
      <c r="C414" s="48" t="s">
        <v>51</v>
      </c>
      <c r="D414" s="58" t="s">
        <v>52</v>
      </c>
      <c r="E414" s="97">
        <v>7</v>
      </c>
    </row>
    <row r="415" spans="1:5" ht="12.75">
      <c r="A415" s="95">
        <v>44</v>
      </c>
      <c r="B415" s="96">
        <v>110</v>
      </c>
      <c r="C415" s="49" t="s">
        <v>69</v>
      </c>
      <c r="D415" s="50" t="s">
        <v>70</v>
      </c>
      <c r="E415" s="97">
        <v>12.8</v>
      </c>
    </row>
    <row r="416" spans="1:5" ht="13.5" thickBot="1">
      <c r="A416" s="95">
        <v>45</v>
      </c>
      <c r="B416" s="96">
        <v>111</v>
      </c>
      <c r="C416" s="49" t="s">
        <v>71</v>
      </c>
      <c r="D416" s="50" t="s">
        <v>72</v>
      </c>
      <c r="E416" s="97">
        <v>4</v>
      </c>
    </row>
    <row r="417" spans="1:5" ht="13.5" thickBot="1">
      <c r="A417" s="316" t="s">
        <v>77</v>
      </c>
      <c r="B417" s="317"/>
      <c r="C417" s="317"/>
      <c r="D417" s="318"/>
      <c r="E417" s="74">
        <f>SUM(E372:E416)</f>
        <v>394.25999999999993</v>
      </c>
    </row>
    <row r="418" spans="1:5" ht="21" thickBot="1">
      <c r="A418" s="326" t="s">
        <v>353</v>
      </c>
      <c r="B418" s="327"/>
      <c r="C418" s="327"/>
      <c r="D418" s="327"/>
      <c r="E418" s="328"/>
    </row>
    <row r="419" spans="1:5" ht="12.75">
      <c r="A419" s="55" t="s">
        <v>0</v>
      </c>
      <c r="B419" s="57" t="s">
        <v>41</v>
      </c>
      <c r="C419" s="331" t="s">
        <v>42</v>
      </c>
      <c r="D419" s="331"/>
      <c r="E419" s="51" t="s">
        <v>43</v>
      </c>
    </row>
    <row r="420" spans="1:5" ht="12.75">
      <c r="A420" s="95">
        <v>1</v>
      </c>
      <c r="B420" s="96" t="s">
        <v>354</v>
      </c>
      <c r="C420" s="321" t="s">
        <v>356</v>
      </c>
      <c r="D420" s="321"/>
      <c r="E420" s="97">
        <v>7.5</v>
      </c>
    </row>
    <row r="421" spans="1:5" ht="12.75">
      <c r="A421" s="95">
        <v>2</v>
      </c>
      <c r="B421" s="96" t="s">
        <v>355</v>
      </c>
      <c r="C421" s="322" t="s">
        <v>53</v>
      </c>
      <c r="D421" s="323"/>
      <c r="E421" s="105">
        <f>1.54+1.54+25.2+25.8</f>
        <v>54.08</v>
      </c>
    </row>
    <row r="422" spans="1:5" ht="12.75">
      <c r="A422" s="95">
        <v>3</v>
      </c>
      <c r="B422" s="96" t="s">
        <v>370</v>
      </c>
      <c r="C422" s="322" t="s">
        <v>377</v>
      </c>
      <c r="D422" s="323"/>
      <c r="E422" s="105">
        <v>3</v>
      </c>
    </row>
    <row r="423" spans="1:5" ht="12.75">
      <c r="A423" s="95">
        <v>4</v>
      </c>
      <c r="B423" s="96" t="s">
        <v>48</v>
      </c>
      <c r="C423" s="322" t="s">
        <v>516</v>
      </c>
      <c r="D423" s="323"/>
      <c r="E423" s="105">
        <v>2.5</v>
      </c>
    </row>
    <row r="424" spans="1:5" ht="12.75">
      <c r="A424" s="95">
        <v>5</v>
      </c>
      <c r="B424" s="96" t="s">
        <v>49</v>
      </c>
      <c r="C424" s="322" t="s">
        <v>53</v>
      </c>
      <c r="D424" s="323"/>
      <c r="E424" s="97">
        <v>8.2</v>
      </c>
    </row>
    <row r="425" spans="1:5" ht="12.75">
      <c r="A425" s="95">
        <v>6</v>
      </c>
      <c r="B425" s="96" t="s">
        <v>55</v>
      </c>
      <c r="C425" s="322" t="s">
        <v>378</v>
      </c>
      <c r="D425" s="323"/>
      <c r="E425" s="97">
        <v>30</v>
      </c>
    </row>
    <row r="426" spans="1:5" ht="12.75">
      <c r="A426" s="95">
        <v>7</v>
      </c>
      <c r="B426" s="96" t="s">
        <v>56</v>
      </c>
      <c r="C426" s="322" t="s">
        <v>373</v>
      </c>
      <c r="D426" s="323"/>
      <c r="E426" s="97">
        <v>15</v>
      </c>
    </row>
    <row r="427" spans="1:5" ht="12.75">
      <c r="A427" s="95">
        <v>8</v>
      </c>
      <c r="B427" s="96" t="s">
        <v>59</v>
      </c>
      <c r="C427" s="321" t="s">
        <v>514</v>
      </c>
      <c r="D427" s="321"/>
      <c r="E427" s="97">
        <v>20</v>
      </c>
    </row>
    <row r="428" spans="1:5" ht="12.75">
      <c r="A428" s="95">
        <v>9</v>
      </c>
      <c r="B428" s="96" t="s">
        <v>379</v>
      </c>
      <c r="C428" s="322" t="s">
        <v>515</v>
      </c>
      <c r="D428" s="323"/>
      <c r="E428" s="97">
        <v>50</v>
      </c>
    </row>
    <row r="429" spans="1:5" ht="12.75">
      <c r="A429" s="95">
        <v>10</v>
      </c>
      <c r="B429" s="96" t="s">
        <v>358</v>
      </c>
      <c r="C429" s="322" t="s">
        <v>97</v>
      </c>
      <c r="D429" s="323"/>
      <c r="E429" s="97">
        <v>50</v>
      </c>
    </row>
    <row r="430" spans="1:5" ht="12.75">
      <c r="A430" s="95">
        <v>11</v>
      </c>
      <c r="B430" s="96" t="s">
        <v>360</v>
      </c>
      <c r="C430" s="322" t="s">
        <v>359</v>
      </c>
      <c r="D430" s="323"/>
      <c r="E430" s="97">
        <v>9</v>
      </c>
    </row>
    <row r="431" spans="1:5" ht="12.75" customHeight="1">
      <c r="A431" s="95">
        <v>12</v>
      </c>
      <c r="B431" s="96" t="s">
        <v>362</v>
      </c>
      <c r="C431" s="332" t="s">
        <v>361</v>
      </c>
      <c r="D431" s="332"/>
      <c r="E431" s="174">
        <f>1.13+0.79+1.13+2.26</f>
        <v>5.31</v>
      </c>
    </row>
    <row r="432" spans="1:5" ht="12.75" customHeight="1">
      <c r="A432" s="95">
        <v>13</v>
      </c>
      <c r="B432" s="96" t="s">
        <v>363</v>
      </c>
      <c r="C432" s="319" t="s">
        <v>323</v>
      </c>
      <c r="D432" s="320"/>
      <c r="E432" s="174">
        <v>3.5</v>
      </c>
    </row>
    <row r="433" spans="1:5" ht="12.75" customHeight="1">
      <c r="A433" s="95">
        <v>14</v>
      </c>
      <c r="B433" s="96" t="s">
        <v>364</v>
      </c>
      <c r="C433" s="321" t="s">
        <v>357</v>
      </c>
      <c r="D433" s="321"/>
      <c r="E433" s="174">
        <v>10</v>
      </c>
    </row>
    <row r="434" spans="1:5" ht="12.75" customHeight="1">
      <c r="A434" s="95">
        <v>15</v>
      </c>
      <c r="B434" s="96" t="s">
        <v>365</v>
      </c>
      <c r="C434" s="322" t="s">
        <v>366</v>
      </c>
      <c r="D434" s="323"/>
      <c r="E434" s="174">
        <v>2</v>
      </c>
    </row>
    <row r="435" spans="1:5" ht="12.75" customHeight="1">
      <c r="A435" s="95">
        <v>16</v>
      </c>
      <c r="B435" s="96" t="s">
        <v>367</v>
      </c>
      <c r="C435" s="322" t="s">
        <v>112</v>
      </c>
      <c r="D435" s="323"/>
      <c r="E435" s="174">
        <v>5</v>
      </c>
    </row>
    <row r="436" spans="1:5" ht="12.75" customHeight="1">
      <c r="A436" s="95">
        <v>17</v>
      </c>
      <c r="B436" s="96" t="s">
        <v>380</v>
      </c>
      <c r="C436" s="322" t="s">
        <v>116</v>
      </c>
      <c r="D436" s="323"/>
      <c r="E436" s="174">
        <v>1</v>
      </c>
    </row>
    <row r="437" spans="1:5" ht="13.5" thickBot="1">
      <c r="A437" s="95">
        <v>18</v>
      </c>
      <c r="B437" s="96" t="s">
        <v>368</v>
      </c>
      <c r="C437" s="332" t="s">
        <v>369</v>
      </c>
      <c r="D437" s="332"/>
      <c r="E437" s="174">
        <v>7</v>
      </c>
    </row>
    <row r="438" spans="1:5" ht="13.5" thickBot="1">
      <c r="A438" s="316" t="s">
        <v>77</v>
      </c>
      <c r="B438" s="317"/>
      <c r="C438" s="317"/>
      <c r="D438" s="318"/>
      <c r="E438" s="94">
        <f>SUM(E420:E437)</f>
        <v>283.09000000000003</v>
      </c>
    </row>
  </sheetData>
  <sheetProtection/>
  <mergeCells count="175">
    <mergeCell ref="C366:D366"/>
    <mergeCell ref="E326:E327"/>
    <mergeCell ref="C425:D425"/>
    <mergeCell ref="C426:D426"/>
    <mergeCell ref="C428:D428"/>
    <mergeCell ref="C435:D435"/>
    <mergeCell ref="C424:D424"/>
    <mergeCell ref="C427:D427"/>
    <mergeCell ref="C429:D429"/>
    <mergeCell ref="C430:D430"/>
    <mergeCell ref="G94:H94"/>
    <mergeCell ref="E68:E71"/>
    <mergeCell ref="C357:D357"/>
    <mergeCell ref="C359:D359"/>
    <mergeCell ref="C361:D361"/>
    <mergeCell ref="C362:D362"/>
    <mergeCell ref="C94:D94"/>
    <mergeCell ref="E113:E114"/>
    <mergeCell ref="E333:E335"/>
    <mergeCell ref="E336:E337"/>
    <mergeCell ref="J63:J64"/>
    <mergeCell ref="J65:J68"/>
    <mergeCell ref="J69:J70"/>
    <mergeCell ref="J71:J76"/>
    <mergeCell ref="J77:J78"/>
    <mergeCell ref="B66:B72"/>
    <mergeCell ref="A5:E5"/>
    <mergeCell ref="C7:D7"/>
    <mergeCell ref="A6:E6"/>
    <mergeCell ref="A20:D20"/>
    <mergeCell ref="A54:D54"/>
    <mergeCell ref="E16:E19"/>
    <mergeCell ref="B16:B19"/>
    <mergeCell ref="E9:E12"/>
    <mergeCell ref="B9:B12"/>
    <mergeCell ref="A21:E21"/>
    <mergeCell ref="C22:D22"/>
    <mergeCell ref="B30:B32"/>
    <mergeCell ref="B36:B37"/>
    <mergeCell ref="B63:B65"/>
    <mergeCell ref="G22:H22"/>
    <mergeCell ref="A55:E55"/>
    <mergeCell ref="C56:D56"/>
    <mergeCell ref="E58:E59"/>
    <mergeCell ref="B58:B59"/>
    <mergeCell ref="E61:E62"/>
    <mergeCell ref="B108:B109"/>
    <mergeCell ref="B110:B111"/>
    <mergeCell ref="B113:B114"/>
    <mergeCell ref="J31:J33"/>
    <mergeCell ref="B102:B103"/>
    <mergeCell ref="B60:B62"/>
    <mergeCell ref="B76:B77"/>
    <mergeCell ref="B74:B75"/>
    <mergeCell ref="B95:B96"/>
    <mergeCell ref="E102:E103"/>
    <mergeCell ref="B127:B128"/>
    <mergeCell ref="J116:J117"/>
    <mergeCell ref="J79:J80"/>
    <mergeCell ref="J81:J82"/>
    <mergeCell ref="A92:D92"/>
    <mergeCell ref="A93:E93"/>
    <mergeCell ref="J106:J107"/>
    <mergeCell ref="J108:J109"/>
    <mergeCell ref="J95:J96"/>
    <mergeCell ref="J101:J102"/>
    <mergeCell ref="J136:J139"/>
    <mergeCell ref="J127:J128"/>
    <mergeCell ref="J202:J208"/>
    <mergeCell ref="J211:J213"/>
    <mergeCell ref="B106:B107"/>
    <mergeCell ref="J118:J120"/>
    <mergeCell ref="B116:B117"/>
    <mergeCell ref="J110:J111"/>
    <mergeCell ref="J113:J114"/>
    <mergeCell ref="B118:B120"/>
    <mergeCell ref="J198:J200"/>
    <mergeCell ref="C160:D160"/>
    <mergeCell ref="B130:B131"/>
    <mergeCell ref="B136:B139"/>
    <mergeCell ref="E155:E156"/>
    <mergeCell ref="J150:J151"/>
    <mergeCell ref="J152:J153"/>
    <mergeCell ref="J155:J156"/>
    <mergeCell ref="J147:J148"/>
    <mergeCell ref="J130:J131"/>
    <mergeCell ref="J184:J185"/>
    <mergeCell ref="J186:J187"/>
    <mergeCell ref="B202:B208"/>
    <mergeCell ref="B211:B213"/>
    <mergeCell ref="J189:J191"/>
    <mergeCell ref="A158:D158"/>
    <mergeCell ref="J161:J162"/>
    <mergeCell ref="B161:B162"/>
    <mergeCell ref="E161:E162"/>
    <mergeCell ref="B198:B200"/>
    <mergeCell ref="J251:J255"/>
    <mergeCell ref="J258:J259"/>
    <mergeCell ref="B170:B171"/>
    <mergeCell ref="B180:B181"/>
    <mergeCell ref="B184:B185"/>
    <mergeCell ref="B186:B187"/>
    <mergeCell ref="B189:B191"/>
    <mergeCell ref="J237:J238"/>
    <mergeCell ref="J244:J247"/>
    <mergeCell ref="J170:J171"/>
    <mergeCell ref="B14:B15"/>
    <mergeCell ref="B306:B307"/>
    <mergeCell ref="B308:B309"/>
    <mergeCell ref="E106:E107"/>
    <mergeCell ref="E108:E109"/>
    <mergeCell ref="C2:E2"/>
    <mergeCell ref="B250:B254"/>
    <mergeCell ref="B257:B258"/>
    <mergeCell ref="A303:D303"/>
    <mergeCell ref="C305:D305"/>
    <mergeCell ref="B150:B151"/>
    <mergeCell ref="B324:B325"/>
    <mergeCell ref="E324:E325"/>
    <mergeCell ref="B235:B236"/>
    <mergeCell ref="B243:B246"/>
    <mergeCell ref="A304:E304"/>
    <mergeCell ref="B152:B153"/>
    <mergeCell ref="E186:E187"/>
    <mergeCell ref="E203:E206"/>
    <mergeCell ref="E150:E151"/>
    <mergeCell ref="B318:B319"/>
    <mergeCell ref="E170:E171"/>
    <mergeCell ref="E184:E185"/>
    <mergeCell ref="E243:E245"/>
    <mergeCell ref="E257:E258"/>
    <mergeCell ref="B310:B311"/>
    <mergeCell ref="E306:E307"/>
    <mergeCell ref="E250:E253"/>
    <mergeCell ref="E198:E200"/>
    <mergeCell ref="B333:B335"/>
    <mergeCell ref="B336:B337"/>
    <mergeCell ref="B338:B339"/>
    <mergeCell ref="C358:D358"/>
    <mergeCell ref="E310:E311"/>
    <mergeCell ref="E318:E319"/>
    <mergeCell ref="E338:E339"/>
    <mergeCell ref="E347:E348"/>
    <mergeCell ref="B347:B348"/>
    <mergeCell ref="B326:B327"/>
    <mergeCell ref="E110:E111"/>
    <mergeCell ref="E147:E148"/>
    <mergeCell ref="A159:E159"/>
    <mergeCell ref="B155:B156"/>
    <mergeCell ref="C437:D437"/>
    <mergeCell ref="C436:D436"/>
    <mergeCell ref="C422:D422"/>
    <mergeCell ref="C423:D423"/>
    <mergeCell ref="C371:D371"/>
    <mergeCell ref="C431:D431"/>
    <mergeCell ref="A418:E418"/>
    <mergeCell ref="C419:D419"/>
    <mergeCell ref="C420:D420"/>
    <mergeCell ref="C364:D364"/>
    <mergeCell ref="A355:D355"/>
    <mergeCell ref="A370:E370"/>
    <mergeCell ref="C368:D368"/>
    <mergeCell ref="A369:D369"/>
    <mergeCell ref="C363:D363"/>
    <mergeCell ref="C365:D365"/>
    <mergeCell ref="A438:D438"/>
    <mergeCell ref="C432:D432"/>
    <mergeCell ref="C433:D433"/>
    <mergeCell ref="C434:D434"/>
    <mergeCell ref="E14:E15"/>
    <mergeCell ref="C367:D367"/>
    <mergeCell ref="C421:D421"/>
    <mergeCell ref="A356:E356"/>
    <mergeCell ref="A417:D417"/>
    <mergeCell ref="E95:E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="87" zoomScaleNormal="87" zoomScalePageLayoutView="0" workbookViewId="0" topLeftCell="A1">
      <selection activeCell="E304" sqref="E304"/>
    </sheetView>
  </sheetViews>
  <sheetFormatPr defaultColWidth="9.00390625" defaultRowHeight="12.75"/>
  <cols>
    <col min="1" max="1" width="4.375" style="0" customWidth="1"/>
    <col min="2" max="2" width="20.375" style="0" customWidth="1"/>
    <col min="3" max="3" width="17.75390625" style="0" customWidth="1"/>
    <col min="4" max="4" width="25.125" style="0" customWidth="1"/>
    <col min="5" max="5" width="14.375" style="0" customWidth="1"/>
    <col min="6" max="6" width="13.00390625" style="0" customWidth="1"/>
    <col min="7" max="7" width="12.875" style="0" customWidth="1"/>
    <col min="8" max="8" width="14.00390625" style="0" customWidth="1"/>
  </cols>
  <sheetData>
    <row r="1" spans="1:8" ht="18">
      <c r="A1" s="13"/>
      <c r="B1" s="13"/>
      <c r="C1" s="13"/>
      <c r="D1" s="13"/>
      <c r="E1" s="451" t="s">
        <v>396</v>
      </c>
      <c r="F1" s="289"/>
      <c r="G1" s="289"/>
      <c r="H1" s="289"/>
    </row>
    <row r="2" spans="1:8" ht="6" customHeight="1" thickBot="1">
      <c r="A2" s="14"/>
      <c r="B2" s="14"/>
      <c r="C2" s="14"/>
      <c r="D2" s="14"/>
      <c r="E2" s="14"/>
      <c r="F2" s="14"/>
      <c r="G2" s="14"/>
      <c r="H2" s="14"/>
    </row>
    <row r="3" spans="1:8" ht="9.75" customHeight="1">
      <c r="A3" s="279" t="s">
        <v>397</v>
      </c>
      <c r="B3" s="452"/>
      <c r="C3" s="452"/>
      <c r="D3" s="452"/>
      <c r="E3" s="452"/>
      <c r="F3" s="452"/>
      <c r="G3" s="452"/>
      <c r="H3" s="453"/>
    </row>
    <row r="4" spans="1:8" ht="12.75">
      <c r="A4" s="282"/>
      <c r="B4" s="283"/>
      <c r="C4" s="283"/>
      <c r="D4" s="283"/>
      <c r="E4" s="283"/>
      <c r="F4" s="283"/>
      <c r="G4" s="283"/>
      <c r="H4" s="284"/>
    </row>
    <row r="5" spans="1:8" ht="9.75" customHeight="1" thickBot="1">
      <c r="A5" s="285"/>
      <c r="B5" s="286"/>
      <c r="C5" s="286"/>
      <c r="D5" s="286"/>
      <c r="E5" s="286"/>
      <c r="F5" s="286"/>
      <c r="G5" s="286"/>
      <c r="H5" s="287"/>
    </row>
    <row r="6" spans="1:8" ht="18" customHeight="1" thickBot="1">
      <c r="A6" s="454" t="s">
        <v>0</v>
      </c>
      <c r="B6" s="454" t="s">
        <v>34</v>
      </c>
      <c r="C6" s="456"/>
      <c r="D6" s="458" t="s">
        <v>6</v>
      </c>
      <c r="E6" s="460"/>
      <c r="F6" s="460"/>
      <c r="G6" s="460"/>
      <c r="H6" s="461"/>
    </row>
    <row r="7" spans="1:8" ht="13.5" thickBot="1">
      <c r="A7" s="455"/>
      <c r="B7" s="455"/>
      <c r="C7" s="457"/>
      <c r="D7" s="459"/>
      <c r="E7" s="38" t="s">
        <v>398</v>
      </c>
      <c r="F7" s="38" t="s">
        <v>399</v>
      </c>
      <c r="G7" s="38" t="s">
        <v>400</v>
      </c>
      <c r="H7" s="38" t="s">
        <v>401</v>
      </c>
    </row>
    <row r="8" spans="1:8" ht="13.5" thickBot="1">
      <c r="A8" s="184">
        <v>1</v>
      </c>
      <c r="B8" s="462">
        <v>2</v>
      </c>
      <c r="C8" s="293"/>
      <c r="D8" s="184">
        <v>3</v>
      </c>
      <c r="E8" s="184">
        <v>4</v>
      </c>
      <c r="F8" s="184">
        <v>5</v>
      </c>
      <c r="G8" s="217">
        <v>7</v>
      </c>
      <c r="H8" s="217">
        <v>8</v>
      </c>
    </row>
    <row r="9" spans="1:8" ht="19.5" customHeight="1">
      <c r="A9" s="439">
        <v>1</v>
      </c>
      <c r="B9" s="441" t="s">
        <v>402</v>
      </c>
      <c r="C9" s="443" t="s">
        <v>403</v>
      </c>
      <c r="D9" s="103" t="s">
        <v>87</v>
      </c>
      <c r="E9" s="107"/>
      <c r="F9" s="203">
        <f>3+3.41</f>
        <v>6.41</v>
      </c>
      <c r="G9" s="108"/>
      <c r="H9" s="109"/>
    </row>
    <row r="10" spans="1:8" ht="15.75" customHeight="1">
      <c r="A10" s="440"/>
      <c r="B10" s="442"/>
      <c r="C10" s="444"/>
      <c r="D10" s="110" t="s">
        <v>404</v>
      </c>
      <c r="E10" s="111"/>
      <c r="F10" s="112"/>
      <c r="G10" s="204">
        <v>7.68</v>
      </c>
      <c r="H10" s="219"/>
    </row>
    <row r="11" spans="1:8" ht="27" customHeight="1">
      <c r="A11" s="449">
        <v>2</v>
      </c>
      <c r="B11" s="448" t="s">
        <v>635</v>
      </c>
      <c r="C11" s="443" t="s">
        <v>519</v>
      </c>
      <c r="D11" s="176" t="s">
        <v>520</v>
      </c>
      <c r="E11" s="107"/>
      <c r="F11" s="108"/>
      <c r="G11" s="203"/>
      <c r="H11" s="177">
        <v>30</v>
      </c>
    </row>
    <row r="12" spans="1:8" ht="23.25" customHeight="1">
      <c r="A12" s="450"/>
      <c r="B12" s="407"/>
      <c r="C12" s="444"/>
      <c r="D12" s="115" t="s">
        <v>521</v>
      </c>
      <c r="E12" s="107"/>
      <c r="F12" s="108"/>
      <c r="G12" s="203"/>
      <c r="H12" s="175"/>
    </row>
    <row r="13" spans="1:8" ht="15.75" customHeight="1">
      <c r="A13" s="445">
        <v>3</v>
      </c>
      <c r="B13" s="415" t="s">
        <v>30</v>
      </c>
      <c r="C13" s="415" t="s">
        <v>31</v>
      </c>
      <c r="D13" s="103" t="s">
        <v>53</v>
      </c>
      <c r="E13" s="113"/>
      <c r="F13" s="108"/>
      <c r="G13" s="206"/>
      <c r="H13" s="114"/>
    </row>
    <row r="14" spans="1:8" ht="15.75" customHeight="1">
      <c r="A14" s="446"/>
      <c r="B14" s="429"/>
      <c r="C14" s="429"/>
      <c r="D14" s="115" t="s">
        <v>26</v>
      </c>
      <c r="E14" s="116"/>
      <c r="F14" s="112"/>
      <c r="G14" s="207"/>
      <c r="H14" s="117"/>
    </row>
    <row r="15" spans="1:8" ht="15.75" customHeight="1">
      <c r="A15" s="447"/>
      <c r="B15" s="429"/>
      <c r="C15" s="429"/>
      <c r="D15" s="115" t="s">
        <v>323</v>
      </c>
      <c r="E15" s="119"/>
      <c r="F15" s="199">
        <v>2</v>
      </c>
      <c r="G15" s="207"/>
      <c r="H15" s="117"/>
    </row>
    <row r="16" spans="1:8" ht="32.25" customHeight="1">
      <c r="A16" s="120">
        <v>4</v>
      </c>
      <c r="B16" s="102" t="s">
        <v>36</v>
      </c>
      <c r="C16" s="102" t="s">
        <v>37</v>
      </c>
      <c r="D16" s="115" t="s">
        <v>26</v>
      </c>
      <c r="E16" s="118"/>
      <c r="F16" s="122"/>
      <c r="G16" s="197"/>
      <c r="H16" s="123"/>
    </row>
    <row r="17" spans="1:8" ht="15.75" customHeight="1">
      <c r="A17" s="416">
        <v>5</v>
      </c>
      <c r="B17" s="405" t="s">
        <v>290</v>
      </c>
      <c r="C17" s="405" t="s">
        <v>291</v>
      </c>
      <c r="D17" s="115" t="s">
        <v>405</v>
      </c>
      <c r="E17" s="118"/>
      <c r="F17" s="122"/>
      <c r="G17" s="197"/>
      <c r="H17" s="123"/>
    </row>
    <row r="18" spans="1:8" ht="15.75" customHeight="1">
      <c r="A18" s="420"/>
      <c r="B18" s="423"/>
      <c r="C18" s="423"/>
      <c r="D18" s="115" t="s">
        <v>324</v>
      </c>
      <c r="E18" s="118"/>
      <c r="F18" s="122"/>
      <c r="G18" s="197"/>
      <c r="H18" s="123"/>
    </row>
    <row r="19" spans="1:8" ht="15.75" customHeight="1">
      <c r="A19" s="420"/>
      <c r="B19" s="423"/>
      <c r="C19" s="423"/>
      <c r="D19" s="124" t="s">
        <v>97</v>
      </c>
      <c r="E19" s="118"/>
      <c r="F19" s="122"/>
      <c r="G19" s="197"/>
      <c r="H19" s="123"/>
    </row>
    <row r="20" spans="1:8" ht="15.75" customHeight="1">
      <c r="A20" s="424"/>
      <c r="B20" s="406"/>
      <c r="C20" s="406"/>
      <c r="D20" s="125" t="s">
        <v>406</v>
      </c>
      <c r="E20" s="193">
        <v>6.08</v>
      </c>
      <c r="F20" s="126"/>
      <c r="G20" s="197"/>
      <c r="H20" s="123"/>
    </row>
    <row r="21" spans="1:8" ht="15.75" customHeight="1">
      <c r="A21" s="424"/>
      <c r="B21" s="406"/>
      <c r="C21" s="406"/>
      <c r="D21" s="101" t="s">
        <v>139</v>
      </c>
      <c r="E21" s="118"/>
      <c r="F21" s="126"/>
      <c r="G21" s="197"/>
      <c r="H21" s="123"/>
    </row>
    <row r="22" spans="1:8" ht="15.75" customHeight="1">
      <c r="A22" s="424"/>
      <c r="B22" s="406"/>
      <c r="C22" s="406"/>
      <c r="D22" s="106" t="s">
        <v>404</v>
      </c>
      <c r="E22" s="118"/>
      <c r="F22" s="126"/>
      <c r="G22" s="173">
        <v>17.88</v>
      </c>
      <c r="H22" s="205"/>
    </row>
    <row r="23" spans="1:8" ht="15.75" customHeight="1">
      <c r="A23" s="417"/>
      <c r="B23" s="407"/>
      <c r="C23" s="407"/>
      <c r="D23" s="101" t="s">
        <v>87</v>
      </c>
      <c r="E23" s="118"/>
      <c r="F23" s="173">
        <v>10.94</v>
      </c>
      <c r="G23" s="197"/>
      <c r="H23" s="127"/>
    </row>
    <row r="24" spans="1:8" ht="15" customHeight="1">
      <c r="A24" s="416">
        <v>6</v>
      </c>
      <c r="B24" s="405" t="s">
        <v>407</v>
      </c>
      <c r="C24" s="405" t="s">
        <v>40</v>
      </c>
      <c r="D24" s="125" t="s">
        <v>406</v>
      </c>
      <c r="E24" s="193">
        <v>49.85</v>
      </c>
      <c r="F24" s="122"/>
      <c r="G24" s="197"/>
      <c r="H24" s="123"/>
    </row>
    <row r="25" spans="1:8" ht="15" customHeight="1">
      <c r="A25" s="424"/>
      <c r="B25" s="431"/>
      <c r="C25" s="431"/>
      <c r="D25" s="106" t="s">
        <v>404</v>
      </c>
      <c r="E25" s="118"/>
      <c r="F25" s="122"/>
      <c r="G25" s="194">
        <v>367.9</v>
      </c>
      <c r="H25" s="145"/>
    </row>
    <row r="26" spans="1:8" ht="15" customHeight="1">
      <c r="A26" s="424"/>
      <c r="B26" s="431"/>
      <c r="C26" s="431"/>
      <c r="D26" s="63" t="s">
        <v>327</v>
      </c>
      <c r="E26" s="118"/>
      <c r="F26" s="122"/>
      <c r="G26" s="128"/>
      <c r="H26" s="145"/>
    </row>
    <row r="27" spans="1:8" ht="15" customHeight="1">
      <c r="A27" s="424"/>
      <c r="B27" s="431"/>
      <c r="C27" s="431"/>
      <c r="D27" s="63" t="s">
        <v>51</v>
      </c>
      <c r="E27" s="118"/>
      <c r="F27" s="122"/>
      <c r="G27" s="194">
        <v>59.52</v>
      </c>
      <c r="H27" s="145"/>
    </row>
    <row r="28" spans="1:8" ht="15" customHeight="1">
      <c r="A28" s="424"/>
      <c r="B28" s="431"/>
      <c r="C28" s="431"/>
      <c r="D28" s="63" t="s">
        <v>53</v>
      </c>
      <c r="E28" s="118"/>
      <c r="F28" s="122"/>
      <c r="G28" s="121"/>
      <c r="H28" s="127"/>
    </row>
    <row r="29" spans="1:8" ht="15" customHeight="1">
      <c r="A29" s="424"/>
      <c r="B29" s="431"/>
      <c r="C29" s="431"/>
      <c r="D29" s="63" t="s">
        <v>64</v>
      </c>
      <c r="E29" s="118"/>
      <c r="F29" s="122"/>
      <c r="G29" s="121"/>
      <c r="H29" s="123"/>
    </row>
    <row r="30" spans="1:8" ht="15" customHeight="1">
      <c r="A30" s="424"/>
      <c r="B30" s="431"/>
      <c r="C30" s="431"/>
      <c r="D30" s="63" t="s">
        <v>324</v>
      </c>
      <c r="E30" s="193">
        <f>4010.12</f>
        <v>4010.12</v>
      </c>
      <c r="F30" s="122"/>
      <c r="G30" s="121"/>
      <c r="H30" s="123"/>
    </row>
    <row r="31" spans="1:8" ht="15" customHeight="1">
      <c r="A31" s="424"/>
      <c r="B31" s="431"/>
      <c r="C31" s="431"/>
      <c r="D31" s="188" t="s">
        <v>71</v>
      </c>
      <c r="E31" s="202">
        <f>6</f>
        <v>6</v>
      </c>
      <c r="F31" s="136"/>
      <c r="G31" s="137"/>
      <c r="H31" s="138"/>
    </row>
    <row r="32" spans="1:8" ht="15" customHeight="1">
      <c r="A32" s="408">
        <v>7</v>
      </c>
      <c r="B32" s="419" t="s">
        <v>589</v>
      </c>
      <c r="C32" s="419" t="s">
        <v>590</v>
      </c>
      <c r="D32" s="63" t="s">
        <v>9</v>
      </c>
      <c r="E32" s="118"/>
      <c r="F32" s="173">
        <v>6.6</v>
      </c>
      <c r="G32" s="121"/>
      <c r="H32" s="123"/>
    </row>
    <row r="33" spans="1:8" ht="15" customHeight="1">
      <c r="A33" s="464"/>
      <c r="B33" s="406"/>
      <c r="C33" s="406"/>
      <c r="D33" s="63" t="s">
        <v>417</v>
      </c>
      <c r="E33" s="193">
        <v>51.04</v>
      </c>
      <c r="F33" s="122"/>
      <c r="G33" s="121"/>
      <c r="H33" s="123"/>
    </row>
    <row r="34" spans="1:8" ht="15" customHeight="1">
      <c r="A34" s="409"/>
      <c r="B34" s="407"/>
      <c r="C34" s="407"/>
      <c r="D34" s="106" t="s">
        <v>404</v>
      </c>
      <c r="E34" s="118"/>
      <c r="F34" s="122"/>
      <c r="G34" s="197">
        <v>1.13</v>
      </c>
      <c r="H34" s="219"/>
    </row>
    <row r="35" spans="1:8" ht="16.5" customHeight="1">
      <c r="A35" s="416">
        <v>8</v>
      </c>
      <c r="B35" s="435" t="s">
        <v>308</v>
      </c>
      <c r="C35" s="418" t="s">
        <v>307</v>
      </c>
      <c r="D35" s="101" t="s">
        <v>122</v>
      </c>
      <c r="E35" s="118"/>
      <c r="F35" s="122"/>
      <c r="G35" s="121"/>
      <c r="H35" s="123"/>
    </row>
    <row r="36" spans="1:8" ht="16.5" customHeight="1">
      <c r="A36" s="420"/>
      <c r="B36" s="436"/>
      <c r="C36" s="422"/>
      <c r="D36" s="115" t="s">
        <v>324</v>
      </c>
      <c r="E36" s="191"/>
      <c r="F36" s="122"/>
      <c r="G36" s="121"/>
      <c r="H36" s="123"/>
    </row>
    <row r="37" spans="1:8" ht="16.5" customHeight="1">
      <c r="A37" s="420"/>
      <c r="B37" s="436"/>
      <c r="C37" s="422"/>
      <c r="D37" s="115" t="s">
        <v>292</v>
      </c>
      <c r="E37" s="191"/>
      <c r="F37" s="122"/>
      <c r="G37" s="121"/>
      <c r="H37" s="123"/>
    </row>
    <row r="38" spans="1:8" ht="16.5" customHeight="1">
      <c r="A38" s="420"/>
      <c r="B38" s="436"/>
      <c r="C38" s="422"/>
      <c r="D38" s="115" t="s">
        <v>26</v>
      </c>
      <c r="E38" s="191"/>
      <c r="F38" s="122"/>
      <c r="G38" s="121"/>
      <c r="H38" s="123"/>
    </row>
    <row r="39" spans="1:8" ht="16.5" customHeight="1">
      <c r="A39" s="424"/>
      <c r="B39" s="437"/>
      <c r="C39" s="422"/>
      <c r="D39" s="125" t="s">
        <v>408</v>
      </c>
      <c r="E39" s="193">
        <f>7.91+2.54</f>
        <v>10.45</v>
      </c>
      <c r="F39" s="122"/>
      <c r="G39" s="121"/>
      <c r="H39" s="123"/>
    </row>
    <row r="40" spans="1:8" ht="16.5" customHeight="1">
      <c r="A40" s="424"/>
      <c r="B40" s="437"/>
      <c r="C40" s="422"/>
      <c r="D40" s="125" t="s">
        <v>325</v>
      </c>
      <c r="E40" s="118"/>
      <c r="F40" s="173">
        <v>9.12</v>
      </c>
      <c r="G40" s="121"/>
      <c r="H40" s="123"/>
    </row>
    <row r="41" spans="1:8" ht="16.5" customHeight="1">
      <c r="A41" s="417"/>
      <c r="B41" s="358"/>
      <c r="C41" s="438"/>
      <c r="D41" s="125" t="s">
        <v>409</v>
      </c>
      <c r="E41" s="191"/>
      <c r="F41" s="122"/>
      <c r="G41" s="121"/>
      <c r="H41" s="123"/>
    </row>
    <row r="42" spans="1:8" ht="36" customHeight="1">
      <c r="A42" s="120">
        <v>9</v>
      </c>
      <c r="B42" s="31" t="s">
        <v>14</v>
      </c>
      <c r="C42" s="262" t="s">
        <v>79</v>
      </c>
      <c r="D42" s="115" t="s">
        <v>410</v>
      </c>
      <c r="E42" s="5">
        <f>1.92+1.8</f>
        <v>3.7199999999999998</v>
      </c>
      <c r="F42" s="122"/>
      <c r="G42" s="121"/>
      <c r="H42" s="123"/>
    </row>
    <row r="43" spans="1:8" ht="30.75" customHeight="1">
      <c r="A43" s="120">
        <v>10</v>
      </c>
      <c r="B43" s="102" t="s">
        <v>411</v>
      </c>
      <c r="C43" s="102" t="s">
        <v>307</v>
      </c>
      <c r="D43" s="115" t="s">
        <v>412</v>
      </c>
      <c r="E43" s="5">
        <v>4</v>
      </c>
      <c r="F43" s="122"/>
      <c r="G43" s="121"/>
      <c r="H43" s="123"/>
    </row>
    <row r="44" spans="1:8" ht="16.5" customHeight="1">
      <c r="A44" s="416">
        <v>11</v>
      </c>
      <c r="B44" s="418" t="s">
        <v>623</v>
      </c>
      <c r="C44" s="418" t="s">
        <v>624</v>
      </c>
      <c r="D44" s="115" t="s">
        <v>417</v>
      </c>
      <c r="E44" s="5">
        <v>1.53</v>
      </c>
      <c r="F44" s="122"/>
      <c r="G44" s="121"/>
      <c r="H44" s="123"/>
    </row>
    <row r="45" spans="1:8" ht="16.5" customHeight="1">
      <c r="A45" s="424"/>
      <c r="B45" s="406"/>
      <c r="C45" s="406"/>
      <c r="D45" s="115" t="s">
        <v>8</v>
      </c>
      <c r="E45" s="191"/>
      <c r="F45" s="122"/>
      <c r="G45" s="121"/>
      <c r="H45" s="123"/>
    </row>
    <row r="46" spans="1:8" ht="16.5" customHeight="1">
      <c r="A46" s="424"/>
      <c r="B46" s="406"/>
      <c r="C46" s="406"/>
      <c r="D46" s="115" t="s">
        <v>412</v>
      </c>
      <c r="E46" s="191"/>
      <c r="F46" s="122"/>
      <c r="G46" s="121"/>
      <c r="H46" s="123"/>
    </row>
    <row r="47" spans="1:8" ht="16.5" customHeight="1">
      <c r="A47" s="424"/>
      <c r="B47" s="406"/>
      <c r="C47" s="406"/>
      <c r="D47" s="115" t="s">
        <v>408</v>
      </c>
      <c r="E47" s="194">
        <f>6.15+2.54</f>
        <v>8.690000000000001</v>
      </c>
      <c r="F47" s="122"/>
      <c r="G47" s="121"/>
      <c r="H47" s="123"/>
    </row>
    <row r="48" spans="1:8" ht="16.5" customHeight="1">
      <c r="A48" s="424"/>
      <c r="B48" s="406"/>
      <c r="C48" s="406"/>
      <c r="D48" s="115" t="s">
        <v>625</v>
      </c>
      <c r="E48" s="191"/>
      <c r="F48" s="194">
        <f>3.14+3.14</f>
        <v>6.28</v>
      </c>
      <c r="G48" s="121"/>
      <c r="H48" s="123"/>
    </row>
    <row r="49" spans="1:8" ht="16.5" customHeight="1">
      <c r="A49" s="424"/>
      <c r="B49" s="406"/>
      <c r="C49" s="406"/>
      <c r="D49" s="216" t="s">
        <v>626</v>
      </c>
      <c r="E49" s="191"/>
      <c r="F49" s="194">
        <f>3.14+3.14+5.46+3.14</f>
        <v>14.88</v>
      </c>
      <c r="G49" s="121"/>
      <c r="H49" s="123"/>
    </row>
    <row r="50" spans="1:8" ht="16.5" customHeight="1">
      <c r="A50" s="424"/>
      <c r="B50" s="406"/>
      <c r="C50" s="406"/>
      <c r="D50" s="115" t="s">
        <v>60</v>
      </c>
      <c r="E50" s="191"/>
      <c r="F50" s="122"/>
      <c r="G50" s="121"/>
      <c r="H50" s="212">
        <v>0.5</v>
      </c>
    </row>
    <row r="51" spans="1:8" ht="16.5" customHeight="1">
      <c r="A51" s="417"/>
      <c r="B51" s="407"/>
      <c r="C51" s="407"/>
      <c r="D51" s="106" t="s">
        <v>404</v>
      </c>
      <c r="E51" s="191"/>
      <c r="F51" s="122"/>
      <c r="G51" s="194">
        <f>0.78+0.28</f>
        <v>1.06</v>
      </c>
      <c r="H51" s="123"/>
    </row>
    <row r="52" spans="1:8" ht="24.75" customHeight="1">
      <c r="A52" s="408">
        <v>12</v>
      </c>
      <c r="B52" s="448" t="s">
        <v>371</v>
      </c>
      <c r="C52" s="448" t="s">
        <v>372</v>
      </c>
      <c r="D52" s="259" t="s">
        <v>87</v>
      </c>
      <c r="E52" s="191"/>
      <c r="F52" s="5">
        <v>84</v>
      </c>
      <c r="G52" s="194"/>
      <c r="H52" s="123"/>
    </row>
    <row r="53" spans="1:8" ht="24.75" customHeight="1">
      <c r="A53" s="409"/>
      <c r="B53" s="407"/>
      <c r="C53" s="407"/>
      <c r="D53" s="260" t="s">
        <v>646</v>
      </c>
      <c r="E53" s="191"/>
      <c r="F53" s="122"/>
      <c r="G53" s="194"/>
      <c r="H53" s="123"/>
    </row>
    <row r="54" spans="1:8" ht="15.75" customHeight="1">
      <c r="A54" s="416">
        <v>13</v>
      </c>
      <c r="B54" s="405" t="s">
        <v>80</v>
      </c>
      <c r="C54" s="405" t="s">
        <v>16</v>
      </c>
      <c r="D54" s="115" t="s">
        <v>413</v>
      </c>
      <c r="E54" s="191"/>
      <c r="F54" s="122"/>
      <c r="G54" s="121"/>
      <c r="H54" s="123"/>
    </row>
    <row r="55" spans="1:8" ht="25.5" customHeight="1">
      <c r="A55" s="424"/>
      <c r="B55" s="406"/>
      <c r="C55" s="406"/>
      <c r="D55" s="101" t="s">
        <v>414</v>
      </c>
      <c r="E55" s="193">
        <v>53.96</v>
      </c>
      <c r="F55" s="122"/>
      <c r="G55" s="121"/>
      <c r="H55" s="123"/>
    </row>
    <row r="56" spans="1:8" ht="15" customHeight="1">
      <c r="A56" s="424"/>
      <c r="B56" s="406"/>
      <c r="C56" s="406"/>
      <c r="D56" s="101" t="s">
        <v>415</v>
      </c>
      <c r="E56" s="193">
        <v>5</v>
      </c>
      <c r="F56" s="118"/>
      <c r="G56" s="121"/>
      <c r="H56" s="123"/>
    </row>
    <row r="57" spans="1:11" ht="26.25" customHeight="1">
      <c r="A57" s="417"/>
      <c r="B57" s="407"/>
      <c r="C57" s="407"/>
      <c r="D57" s="101" t="s">
        <v>416</v>
      </c>
      <c r="E57" s="126"/>
      <c r="F57" s="173">
        <v>2</v>
      </c>
      <c r="G57" s="121"/>
      <c r="H57" s="123"/>
      <c r="K57" s="186"/>
    </row>
    <row r="58" spans="1:8" ht="14.25" customHeight="1">
      <c r="A58" s="408">
        <v>14</v>
      </c>
      <c r="B58" s="425" t="s">
        <v>524</v>
      </c>
      <c r="C58" s="448" t="s">
        <v>525</v>
      </c>
      <c r="D58" s="185" t="s">
        <v>526</v>
      </c>
      <c r="E58" s="131"/>
      <c r="F58" s="122"/>
      <c r="G58" s="121"/>
      <c r="H58" s="192"/>
    </row>
    <row r="59" spans="1:8" ht="14.25" customHeight="1">
      <c r="A59" s="464"/>
      <c r="B59" s="426"/>
      <c r="C59" s="406"/>
      <c r="D59" s="101" t="s">
        <v>577</v>
      </c>
      <c r="E59" s="131"/>
      <c r="F59" s="122"/>
      <c r="G59" s="121"/>
      <c r="H59" s="192">
        <v>4</v>
      </c>
    </row>
    <row r="60" spans="1:8" ht="14.25" customHeight="1">
      <c r="A60" s="464"/>
      <c r="B60" s="431"/>
      <c r="C60" s="406"/>
      <c r="D60" s="148" t="s">
        <v>578</v>
      </c>
      <c r="E60" s="131"/>
      <c r="F60" s="122"/>
      <c r="G60" s="121"/>
      <c r="H60" s="192"/>
    </row>
    <row r="61" spans="1:8" ht="14.25" customHeight="1">
      <c r="A61" s="464"/>
      <c r="B61" s="431"/>
      <c r="C61" s="406"/>
      <c r="D61" s="148" t="s">
        <v>530</v>
      </c>
      <c r="E61" s="131"/>
      <c r="F61" s="122"/>
      <c r="G61" s="121"/>
      <c r="H61" s="192"/>
    </row>
    <row r="62" spans="1:8" ht="14.25" customHeight="1">
      <c r="A62" s="464"/>
      <c r="B62" s="431"/>
      <c r="C62" s="406"/>
      <c r="D62" s="125" t="s">
        <v>580</v>
      </c>
      <c r="E62" s="173">
        <v>6</v>
      </c>
      <c r="F62" s="122"/>
      <c r="G62" s="122"/>
      <c r="H62" s="192"/>
    </row>
    <row r="63" spans="1:8" ht="15.75" customHeight="1">
      <c r="A63" s="416">
        <v>15</v>
      </c>
      <c r="B63" s="405" t="s">
        <v>261</v>
      </c>
      <c r="C63" s="405" t="s">
        <v>262</v>
      </c>
      <c r="D63" s="101" t="s">
        <v>417</v>
      </c>
      <c r="E63" s="193">
        <f>2+3.14</f>
        <v>5.140000000000001</v>
      </c>
      <c r="F63" s="122"/>
      <c r="G63" s="122"/>
      <c r="H63" s="123"/>
    </row>
    <row r="64" spans="1:8" ht="15.75" customHeight="1">
      <c r="A64" s="424"/>
      <c r="B64" s="431"/>
      <c r="C64" s="431"/>
      <c r="D64" s="101" t="s">
        <v>418</v>
      </c>
      <c r="E64" s="193">
        <f>1.13+1.13+1.13</f>
        <v>3.3899999999999997</v>
      </c>
      <c r="F64" s="122"/>
      <c r="G64" s="122"/>
      <c r="H64" s="123"/>
    </row>
    <row r="65" spans="1:8" ht="15.75" customHeight="1">
      <c r="A65" s="424"/>
      <c r="B65" s="431"/>
      <c r="C65" s="431"/>
      <c r="D65" s="101" t="s">
        <v>419</v>
      </c>
      <c r="E65" s="193">
        <f>1.53+1.53+1.53</f>
        <v>4.59</v>
      </c>
      <c r="F65" s="122"/>
      <c r="G65" s="122"/>
      <c r="H65" s="123"/>
    </row>
    <row r="66" spans="1:8" ht="15.75" customHeight="1">
      <c r="A66" s="417"/>
      <c r="B66" s="410"/>
      <c r="C66" s="410"/>
      <c r="D66" s="101" t="s">
        <v>420</v>
      </c>
      <c r="E66" s="5">
        <v>19.76</v>
      </c>
      <c r="F66" s="122"/>
      <c r="G66" s="122"/>
      <c r="H66" s="123"/>
    </row>
    <row r="67" spans="1:8" ht="44.25" customHeight="1">
      <c r="A67" s="120">
        <v>16</v>
      </c>
      <c r="B67" s="6" t="s">
        <v>268</v>
      </c>
      <c r="C67" s="6" t="s">
        <v>269</v>
      </c>
      <c r="D67" s="101" t="s">
        <v>270</v>
      </c>
      <c r="E67" s="118"/>
      <c r="F67" s="122"/>
      <c r="G67" s="122"/>
      <c r="H67" s="123"/>
    </row>
    <row r="68" spans="1:8" ht="15.75" customHeight="1">
      <c r="A68" s="416">
        <v>17</v>
      </c>
      <c r="B68" s="405" t="s">
        <v>421</v>
      </c>
      <c r="C68" s="405" t="s">
        <v>422</v>
      </c>
      <c r="D68" s="101" t="s">
        <v>423</v>
      </c>
      <c r="E68" s="118"/>
      <c r="F68" s="122"/>
      <c r="G68" s="122"/>
      <c r="H68" s="123"/>
    </row>
    <row r="69" spans="1:8" ht="15.75" customHeight="1">
      <c r="A69" s="424"/>
      <c r="B69" s="406"/>
      <c r="C69" s="431"/>
      <c r="D69" s="125" t="s">
        <v>408</v>
      </c>
      <c r="E69" s="193">
        <f>2.54+1.13</f>
        <v>3.67</v>
      </c>
      <c r="F69" s="122"/>
      <c r="G69" s="122"/>
      <c r="H69" s="123"/>
    </row>
    <row r="70" spans="1:8" ht="15.75" customHeight="1">
      <c r="A70" s="417"/>
      <c r="B70" s="407"/>
      <c r="C70" s="410"/>
      <c r="D70" s="110" t="s">
        <v>404</v>
      </c>
      <c r="E70" s="118"/>
      <c r="F70" s="122"/>
      <c r="G70" s="208">
        <v>1.98</v>
      </c>
      <c r="H70" s="123"/>
    </row>
    <row r="71" spans="1:8" ht="30.75" customHeight="1">
      <c r="A71" s="129">
        <v>18</v>
      </c>
      <c r="B71" s="6" t="s">
        <v>591</v>
      </c>
      <c r="C71" s="6" t="s">
        <v>592</v>
      </c>
      <c r="D71" s="148" t="s">
        <v>528</v>
      </c>
      <c r="E71" s="118"/>
      <c r="F71" s="122"/>
      <c r="G71" s="122"/>
      <c r="H71" s="123"/>
    </row>
    <row r="72" spans="1:8" ht="15" customHeight="1">
      <c r="A72" s="413">
        <v>19</v>
      </c>
      <c r="B72" s="429" t="s">
        <v>424</v>
      </c>
      <c r="C72" s="429" t="s">
        <v>425</v>
      </c>
      <c r="D72" s="125" t="s">
        <v>408</v>
      </c>
      <c r="E72" s="193">
        <v>3.14</v>
      </c>
      <c r="F72" s="122"/>
      <c r="G72" s="122"/>
      <c r="H72" s="123"/>
    </row>
    <row r="73" spans="1:8" ht="15" customHeight="1">
      <c r="A73" s="428"/>
      <c r="B73" s="430"/>
      <c r="C73" s="430"/>
      <c r="D73" s="115" t="s">
        <v>324</v>
      </c>
      <c r="E73" s="118"/>
      <c r="F73" s="122"/>
      <c r="G73" s="122"/>
      <c r="H73" s="123"/>
    </row>
    <row r="74" spans="1:8" ht="15" customHeight="1">
      <c r="A74" s="428"/>
      <c r="B74" s="430"/>
      <c r="C74" s="430"/>
      <c r="D74" s="125" t="s">
        <v>426</v>
      </c>
      <c r="E74" s="118"/>
      <c r="F74" s="122"/>
      <c r="G74" s="122"/>
      <c r="H74" s="196">
        <v>0.79</v>
      </c>
    </row>
    <row r="75" spans="1:8" ht="15" customHeight="1">
      <c r="A75" s="428"/>
      <c r="B75" s="430"/>
      <c r="C75" s="430"/>
      <c r="D75" s="101" t="s">
        <v>87</v>
      </c>
      <c r="E75" s="118"/>
      <c r="F75" s="173">
        <v>0.5</v>
      </c>
      <c r="G75" s="122"/>
      <c r="H75" s="123"/>
    </row>
    <row r="76" spans="1:8" ht="15" customHeight="1">
      <c r="A76" s="428"/>
      <c r="B76" s="430"/>
      <c r="C76" s="430"/>
      <c r="D76" s="125" t="s">
        <v>325</v>
      </c>
      <c r="E76" s="118"/>
      <c r="F76" s="194">
        <f>7.2+11.21+3.6</f>
        <v>22.01</v>
      </c>
      <c r="G76" s="122"/>
      <c r="H76" s="123"/>
    </row>
    <row r="77" spans="1:8" ht="15" customHeight="1">
      <c r="A77" s="428"/>
      <c r="B77" s="430"/>
      <c r="C77" s="430"/>
      <c r="D77" s="110" t="s">
        <v>404</v>
      </c>
      <c r="E77" s="118"/>
      <c r="F77" s="122"/>
      <c r="G77" s="194">
        <v>1.13</v>
      </c>
      <c r="H77" s="127"/>
    </row>
    <row r="78" spans="1:8" ht="21.75" customHeight="1">
      <c r="A78" s="408">
        <v>20</v>
      </c>
      <c r="B78" s="405" t="s">
        <v>286</v>
      </c>
      <c r="C78" s="405" t="s">
        <v>427</v>
      </c>
      <c r="D78" s="110" t="s">
        <v>423</v>
      </c>
      <c r="E78" s="5">
        <v>0.78</v>
      </c>
      <c r="F78" s="122"/>
      <c r="G78" s="121"/>
      <c r="H78" s="127"/>
    </row>
    <row r="79" spans="1:8" ht="21.75" customHeight="1">
      <c r="A79" s="409"/>
      <c r="B79" s="407"/>
      <c r="C79" s="410"/>
      <c r="D79" s="101" t="s">
        <v>428</v>
      </c>
      <c r="E79" s="118"/>
      <c r="F79" s="126"/>
      <c r="G79" s="173">
        <v>2.2</v>
      </c>
      <c r="H79" s="220"/>
    </row>
    <row r="80" spans="1:8" ht="32.25" customHeight="1">
      <c r="A80" s="120">
        <v>21</v>
      </c>
      <c r="B80" s="6" t="s">
        <v>286</v>
      </c>
      <c r="C80" s="6" t="s">
        <v>287</v>
      </c>
      <c r="D80" s="101" t="s">
        <v>429</v>
      </c>
      <c r="E80" s="118"/>
      <c r="F80" s="122"/>
      <c r="G80" s="121"/>
      <c r="H80" s="123"/>
    </row>
    <row r="81" spans="1:8" ht="19.5" customHeight="1">
      <c r="A81" s="416">
        <v>22</v>
      </c>
      <c r="B81" s="405" t="s">
        <v>621</v>
      </c>
      <c r="C81" s="405" t="s">
        <v>622</v>
      </c>
      <c r="D81" s="101" t="s">
        <v>87</v>
      </c>
      <c r="E81" s="118"/>
      <c r="F81" s="194">
        <v>2.54</v>
      </c>
      <c r="G81" s="121"/>
      <c r="H81" s="123"/>
    </row>
    <row r="82" spans="1:8" ht="19.5" customHeight="1">
      <c r="A82" s="421"/>
      <c r="B82" s="431"/>
      <c r="C82" s="431"/>
      <c r="D82" s="101" t="s">
        <v>62</v>
      </c>
      <c r="E82" s="118"/>
      <c r="F82" s="122"/>
      <c r="G82" s="121"/>
      <c r="H82" s="123"/>
    </row>
    <row r="83" spans="1:8" ht="19.5" customHeight="1">
      <c r="A83" s="421"/>
      <c r="B83" s="431"/>
      <c r="C83" s="431"/>
      <c r="D83" s="101" t="s">
        <v>428</v>
      </c>
      <c r="E83" s="118"/>
      <c r="F83" s="122"/>
      <c r="G83" s="194">
        <f>1.13</f>
        <v>1.13</v>
      </c>
      <c r="H83" s="123"/>
    </row>
    <row r="84" spans="1:8" ht="19.5" customHeight="1">
      <c r="A84" s="465"/>
      <c r="B84" s="410"/>
      <c r="C84" s="410"/>
      <c r="D84" s="110" t="s">
        <v>404</v>
      </c>
      <c r="E84" s="118"/>
      <c r="F84" s="122"/>
      <c r="G84" s="194">
        <v>3.14</v>
      </c>
      <c r="H84" s="123"/>
    </row>
    <row r="85" spans="1:8" ht="15.75" customHeight="1">
      <c r="A85" s="413">
        <v>23</v>
      </c>
      <c r="B85" s="429" t="s">
        <v>430</v>
      </c>
      <c r="C85" s="429" t="s">
        <v>431</v>
      </c>
      <c r="D85" s="101" t="s">
        <v>57</v>
      </c>
      <c r="E85" s="5">
        <v>2</v>
      </c>
      <c r="F85" s="122"/>
      <c r="G85" s="121"/>
      <c r="H85" s="123"/>
    </row>
    <row r="86" spans="1:8" ht="15.75" customHeight="1">
      <c r="A86" s="428"/>
      <c r="B86" s="429"/>
      <c r="C86" s="430"/>
      <c r="D86" s="101" t="s">
        <v>417</v>
      </c>
      <c r="E86" s="193">
        <v>2.54</v>
      </c>
      <c r="F86" s="122"/>
      <c r="G86" s="121"/>
      <c r="H86" s="123"/>
    </row>
    <row r="87" spans="1:8" ht="15.75" customHeight="1">
      <c r="A87" s="428"/>
      <c r="B87" s="429"/>
      <c r="C87" s="430"/>
      <c r="D87" s="115" t="s">
        <v>324</v>
      </c>
      <c r="E87" s="5">
        <f>4.37+16.79</f>
        <v>21.16</v>
      </c>
      <c r="F87" s="122"/>
      <c r="G87" s="121"/>
      <c r="H87" s="123"/>
    </row>
    <row r="88" spans="1:8" ht="15.75" customHeight="1">
      <c r="A88" s="428"/>
      <c r="B88" s="430"/>
      <c r="C88" s="430"/>
      <c r="D88" s="125" t="s">
        <v>408</v>
      </c>
      <c r="E88" s="193">
        <v>27.28</v>
      </c>
      <c r="F88" s="122"/>
      <c r="G88" s="121"/>
      <c r="H88" s="123"/>
    </row>
    <row r="89" spans="1:8" ht="15.75" customHeight="1">
      <c r="A89" s="428"/>
      <c r="B89" s="430"/>
      <c r="C89" s="430"/>
      <c r="D89" s="115" t="s">
        <v>323</v>
      </c>
      <c r="E89" s="118"/>
      <c r="F89" s="193">
        <v>4.28</v>
      </c>
      <c r="G89" s="121"/>
      <c r="H89" s="123"/>
    </row>
    <row r="90" spans="1:8" ht="15.75" customHeight="1">
      <c r="A90" s="428"/>
      <c r="B90" s="430"/>
      <c r="C90" s="430"/>
      <c r="D90" s="101" t="s">
        <v>53</v>
      </c>
      <c r="E90" s="118"/>
      <c r="F90" s="122"/>
      <c r="G90" s="121"/>
      <c r="H90" s="123"/>
    </row>
    <row r="91" spans="1:8" ht="15.75" customHeight="1">
      <c r="A91" s="428"/>
      <c r="B91" s="430"/>
      <c r="C91" s="430"/>
      <c r="D91" s="110" t="s">
        <v>404</v>
      </c>
      <c r="E91" s="118"/>
      <c r="F91" s="122"/>
      <c r="G91" s="194">
        <f>7.8+9.36+3.91+18.06+35+15.84+16.34+13.6</f>
        <v>119.91</v>
      </c>
      <c r="H91" s="209"/>
    </row>
    <row r="92" spans="1:8" ht="21.75" customHeight="1">
      <c r="A92" s="408">
        <v>24</v>
      </c>
      <c r="B92" s="425" t="s">
        <v>582</v>
      </c>
      <c r="C92" s="419" t="s">
        <v>432</v>
      </c>
      <c r="D92" s="110" t="s">
        <v>433</v>
      </c>
      <c r="E92" s="5">
        <v>3.4</v>
      </c>
      <c r="F92" s="122"/>
      <c r="G92" s="194"/>
      <c r="H92" s="209"/>
    </row>
    <row r="93" spans="1:8" ht="21.75" customHeight="1">
      <c r="A93" s="409"/>
      <c r="B93" s="427"/>
      <c r="C93" s="407"/>
      <c r="D93" s="110" t="s">
        <v>434</v>
      </c>
      <c r="E93" s="118"/>
      <c r="F93" s="122"/>
      <c r="G93" s="194">
        <v>14.62</v>
      </c>
      <c r="H93" s="209"/>
    </row>
    <row r="94" spans="1:8" ht="21" customHeight="1">
      <c r="A94" s="416">
        <v>25</v>
      </c>
      <c r="B94" s="405" t="s">
        <v>534</v>
      </c>
      <c r="C94" s="405" t="s">
        <v>296</v>
      </c>
      <c r="D94" s="110" t="s">
        <v>435</v>
      </c>
      <c r="E94" s="118"/>
      <c r="F94" s="122"/>
      <c r="G94" s="194"/>
      <c r="H94" s="209"/>
    </row>
    <row r="95" spans="1:8" ht="21" customHeight="1">
      <c r="A95" s="424"/>
      <c r="B95" s="431"/>
      <c r="C95" s="406"/>
      <c r="D95" s="101" t="s">
        <v>436</v>
      </c>
      <c r="E95" s="5">
        <v>0.38</v>
      </c>
      <c r="F95" s="122"/>
      <c r="G95" s="121"/>
      <c r="H95" s="123"/>
    </row>
    <row r="96" spans="1:8" ht="21" customHeight="1">
      <c r="A96" s="424"/>
      <c r="B96" s="431"/>
      <c r="C96" s="406"/>
      <c r="D96" s="101" t="s">
        <v>408</v>
      </c>
      <c r="E96" s="193">
        <f>2.6+1.13+1.54+3.75+1.54+1.13</f>
        <v>11.689999999999998</v>
      </c>
      <c r="F96" s="122"/>
      <c r="G96" s="121"/>
      <c r="H96" s="123"/>
    </row>
    <row r="97" spans="1:8" ht="21" customHeight="1">
      <c r="A97" s="424"/>
      <c r="B97" s="431"/>
      <c r="C97" s="406"/>
      <c r="D97" s="115" t="s">
        <v>579</v>
      </c>
      <c r="E97" s="5">
        <v>5.54</v>
      </c>
      <c r="F97" s="122"/>
      <c r="G97" s="121"/>
      <c r="H97" s="123"/>
    </row>
    <row r="98" spans="1:8" ht="21" customHeight="1">
      <c r="A98" s="424"/>
      <c r="B98" s="431"/>
      <c r="C98" s="406"/>
      <c r="D98" s="115" t="s">
        <v>324</v>
      </c>
      <c r="E98" s="5">
        <v>48.29</v>
      </c>
      <c r="F98" s="122"/>
      <c r="G98" s="121"/>
      <c r="H98" s="123"/>
    </row>
    <row r="99" spans="1:8" ht="21" customHeight="1">
      <c r="A99" s="424"/>
      <c r="B99" s="431"/>
      <c r="C99" s="406"/>
      <c r="D99" s="63" t="s">
        <v>71</v>
      </c>
      <c r="E99" s="193">
        <v>8.04</v>
      </c>
      <c r="F99" s="122"/>
      <c r="G99" s="121"/>
      <c r="H99" s="123"/>
    </row>
    <row r="100" spans="1:8" ht="21" customHeight="1">
      <c r="A100" s="424"/>
      <c r="B100" s="431"/>
      <c r="C100" s="406"/>
      <c r="D100" s="101" t="s">
        <v>428</v>
      </c>
      <c r="E100" s="193"/>
      <c r="F100" s="122"/>
      <c r="G100" s="194">
        <v>3.14</v>
      </c>
      <c r="H100" s="123"/>
    </row>
    <row r="101" spans="1:8" ht="21" customHeight="1">
      <c r="A101" s="417"/>
      <c r="B101" s="410"/>
      <c r="C101" s="407"/>
      <c r="D101" s="101" t="s">
        <v>437</v>
      </c>
      <c r="E101" s="118"/>
      <c r="F101" s="122"/>
      <c r="G101" s="194">
        <v>8.04</v>
      </c>
      <c r="H101" s="123"/>
    </row>
    <row r="102" spans="1:8" ht="42.75" customHeight="1">
      <c r="A102" s="130">
        <v>26</v>
      </c>
      <c r="B102" s="178" t="s">
        <v>438</v>
      </c>
      <c r="C102" s="100" t="s">
        <v>439</v>
      </c>
      <c r="D102" s="101" t="s">
        <v>408</v>
      </c>
      <c r="E102" s="193">
        <v>1.12</v>
      </c>
      <c r="F102" s="122"/>
      <c r="G102" s="121"/>
      <c r="H102" s="123"/>
    </row>
    <row r="103" spans="1:8" ht="20.25" customHeight="1">
      <c r="A103" s="416">
        <v>27</v>
      </c>
      <c r="B103" s="429" t="s">
        <v>440</v>
      </c>
      <c r="C103" s="405" t="s">
        <v>441</v>
      </c>
      <c r="D103" s="101" t="s">
        <v>87</v>
      </c>
      <c r="E103" s="118"/>
      <c r="F103" s="173">
        <v>19.1</v>
      </c>
      <c r="G103" s="121"/>
      <c r="H103" s="123"/>
    </row>
    <row r="104" spans="1:8" ht="20.25" customHeight="1">
      <c r="A104" s="424"/>
      <c r="B104" s="429"/>
      <c r="C104" s="431"/>
      <c r="D104" s="101" t="s">
        <v>57</v>
      </c>
      <c r="E104" s="193">
        <v>22.55</v>
      </c>
      <c r="F104" s="122"/>
      <c r="G104" s="121"/>
      <c r="H104" s="123"/>
    </row>
    <row r="105" spans="1:8" ht="20.25" customHeight="1">
      <c r="A105" s="424"/>
      <c r="B105" s="429"/>
      <c r="C105" s="431"/>
      <c r="D105" s="101" t="s">
        <v>62</v>
      </c>
      <c r="E105" s="5">
        <v>24.48</v>
      </c>
      <c r="F105" s="122"/>
      <c r="G105" s="121"/>
      <c r="H105" s="123"/>
    </row>
    <row r="106" spans="1:8" ht="20.25" customHeight="1">
      <c r="A106" s="424"/>
      <c r="B106" s="429"/>
      <c r="C106" s="431"/>
      <c r="D106" s="101" t="s">
        <v>428</v>
      </c>
      <c r="E106" s="118"/>
      <c r="F106" s="122"/>
      <c r="G106" s="194">
        <v>13.64</v>
      </c>
      <c r="H106" s="210"/>
    </row>
    <row r="107" spans="1:8" ht="20.25" customHeight="1">
      <c r="A107" s="417"/>
      <c r="B107" s="429"/>
      <c r="C107" s="410"/>
      <c r="D107" s="101" t="s">
        <v>60</v>
      </c>
      <c r="E107" s="118"/>
      <c r="F107" s="122"/>
      <c r="G107" s="121"/>
      <c r="H107" s="192">
        <f>13.6+6.6</f>
        <v>20.2</v>
      </c>
    </row>
    <row r="108" spans="1:8" ht="36" customHeight="1">
      <c r="A108" s="120">
        <v>28</v>
      </c>
      <c r="B108" s="102" t="s">
        <v>81</v>
      </c>
      <c r="C108" s="102" t="s">
        <v>82</v>
      </c>
      <c r="D108" s="115" t="s">
        <v>442</v>
      </c>
      <c r="E108" s="191"/>
      <c r="F108" s="122"/>
      <c r="G108" s="121"/>
      <c r="H108" s="123"/>
    </row>
    <row r="109" spans="1:8" ht="21" customHeight="1">
      <c r="A109" s="416">
        <v>29</v>
      </c>
      <c r="B109" s="405" t="s">
        <v>15</v>
      </c>
      <c r="C109" s="405" t="s">
        <v>17</v>
      </c>
      <c r="D109" s="125" t="s">
        <v>408</v>
      </c>
      <c r="E109" s="193">
        <f>15.6+18.22+103.1+41.1</f>
        <v>178.01999999999998</v>
      </c>
      <c r="F109" s="122"/>
      <c r="G109" s="121"/>
      <c r="H109" s="123"/>
    </row>
    <row r="110" spans="1:8" ht="21" customHeight="1">
      <c r="A110" s="420"/>
      <c r="B110" s="423"/>
      <c r="C110" s="423"/>
      <c r="D110" s="115" t="s">
        <v>323</v>
      </c>
      <c r="E110" s="118"/>
      <c r="F110" s="193">
        <v>7.68</v>
      </c>
      <c r="G110" s="121"/>
      <c r="H110" s="123"/>
    </row>
    <row r="111" spans="1:8" ht="21" customHeight="1">
      <c r="A111" s="424"/>
      <c r="B111" s="431"/>
      <c r="C111" s="431"/>
      <c r="D111" s="101" t="s">
        <v>87</v>
      </c>
      <c r="E111" s="118"/>
      <c r="F111" s="173">
        <f>59.8+32.6</f>
        <v>92.4</v>
      </c>
      <c r="G111" s="121"/>
      <c r="H111" s="123"/>
    </row>
    <row r="112" spans="1:8" ht="21" customHeight="1">
      <c r="A112" s="424"/>
      <c r="B112" s="431"/>
      <c r="C112" s="431"/>
      <c r="D112" s="101" t="s">
        <v>593</v>
      </c>
      <c r="E112" s="5">
        <v>11</v>
      </c>
      <c r="F112" s="122"/>
      <c r="G112" s="121"/>
      <c r="H112" s="123"/>
    </row>
    <row r="113" spans="1:8" ht="21" customHeight="1">
      <c r="A113" s="424"/>
      <c r="B113" s="431"/>
      <c r="C113" s="431"/>
      <c r="D113" s="101" t="s">
        <v>594</v>
      </c>
      <c r="E113" s="5">
        <v>11</v>
      </c>
      <c r="F113" s="122"/>
      <c r="G113" s="121"/>
      <c r="H113" s="123"/>
    </row>
    <row r="114" spans="1:8" ht="27" customHeight="1">
      <c r="A114" s="424"/>
      <c r="B114" s="431"/>
      <c r="C114" s="431"/>
      <c r="D114" s="101" t="s">
        <v>595</v>
      </c>
      <c r="E114" s="5">
        <v>10.9</v>
      </c>
      <c r="F114" s="122"/>
      <c r="G114" s="121"/>
      <c r="H114" s="123"/>
    </row>
    <row r="115" spans="1:8" ht="30.75" customHeight="1">
      <c r="A115" s="417"/>
      <c r="B115" s="410"/>
      <c r="C115" s="410"/>
      <c r="D115" s="101" t="s">
        <v>596</v>
      </c>
      <c r="E115" s="5">
        <f>60+62.8</f>
        <v>122.8</v>
      </c>
      <c r="F115" s="122"/>
      <c r="G115" s="121"/>
      <c r="H115" s="123"/>
    </row>
    <row r="116" spans="1:8" ht="18.75" customHeight="1">
      <c r="A116" s="416">
        <v>30</v>
      </c>
      <c r="B116" s="418" t="s">
        <v>11</v>
      </c>
      <c r="C116" s="418" t="s">
        <v>106</v>
      </c>
      <c r="D116" s="189" t="s">
        <v>601</v>
      </c>
      <c r="E116" s="5"/>
      <c r="F116" s="122"/>
      <c r="G116" s="121"/>
      <c r="H116" s="123"/>
    </row>
    <row r="117" spans="1:8" ht="18.75" customHeight="1">
      <c r="A117" s="424"/>
      <c r="B117" s="431"/>
      <c r="C117" s="431"/>
      <c r="D117" s="189" t="s">
        <v>602</v>
      </c>
      <c r="E117" s="5">
        <f>2.54</f>
        <v>2.54</v>
      </c>
      <c r="F117" s="122"/>
      <c r="G117" s="121"/>
      <c r="H117" s="123"/>
    </row>
    <row r="118" spans="1:8" ht="18.75" customHeight="1">
      <c r="A118" s="424"/>
      <c r="B118" s="431"/>
      <c r="C118" s="431"/>
      <c r="D118" s="135" t="s">
        <v>406</v>
      </c>
      <c r="E118" s="5">
        <f>35.34</f>
        <v>35.34</v>
      </c>
      <c r="F118" s="122"/>
      <c r="G118" s="121"/>
      <c r="H118" s="123"/>
    </row>
    <row r="119" spans="1:8" ht="18.75" customHeight="1">
      <c r="A119" s="424"/>
      <c r="B119" s="431"/>
      <c r="C119" s="431"/>
      <c r="D119" s="189" t="s">
        <v>598</v>
      </c>
      <c r="E119" s="118"/>
      <c r="F119" s="122"/>
      <c r="G119" s="121"/>
      <c r="H119" s="123"/>
    </row>
    <row r="120" spans="1:8" ht="18.75" customHeight="1">
      <c r="A120" s="424"/>
      <c r="B120" s="431"/>
      <c r="C120" s="431"/>
      <c r="D120" s="263" t="s">
        <v>404</v>
      </c>
      <c r="E120" s="118"/>
      <c r="F120" s="122"/>
      <c r="G120" s="211">
        <f>5+3.9+4.5+3+2.9+15.3</f>
        <v>34.599999999999994</v>
      </c>
      <c r="H120" s="146"/>
    </row>
    <row r="121" spans="1:8" ht="30" customHeight="1">
      <c r="A121" s="424"/>
      <c r="B121" s="431"/>
      <c r="C121" s="431"/>
      <c r="D121" s="264" t="s">
        <v>599</v>
      </c>
      <c r="E121" s="5">
        <f>25.4+20.16+2.54</f>
        <v>48.1</v>
      </c>
      <c r="F121" s="122"/>
      <c r="G121" s="121"/>
      <c r="H121" s="123"/>
    </row>
    <row r="122" spans="1:8" ht="18.75" customHeight="1">
      <c r="A122" s="424"/>
      <c r="B122" s="431"/>
      <c r="C122" s="431"/>
      <c r="D122" s="135" t="s">
        <v>443</v>
      </c>
      <c r="E122" s="191"/>
      <c r="F122" s="122"/>
      <c r="G122" s="194">
        <v>49.24</v>
      </c>
      <c r="H122" s="123"/>
    </row>
    <row r="123" spans="1:8" ht="18.75" customHeight="1">
      <c r="A123" s="424"/>
      <c r="B123" s="431"/>
      <c r="C123" s="431"/>
      <c r="D123" s="135" t="s">
        <v>600</v>
      </c>
      <c r="E123" s="5">
        <v>3.84</v>
      </c>
      <c r="F123" s="122"/>
      <c r="G123" s="121"/>
      <c r="H123" s="123"/>
    </row>
    <row r="124" spans="1:8" ht="29.25" customHeight="1">
      <c r="A124" s="417"/>
      <c r="B124" s="410"/>
      <c r="C124" s="410"/>
      <c r="D124" s="135" t="s">
        <v>597</v>
      </c>
      <c r="E124" s="5">
        <v>1.63</v>
      </c>
      <c r="F124" s="122"/>
      <c r="G124" s="121"/>
      <c r="H124" s="123"/>
    </row>
    <row r="125" spans="1:8" ht="26.25" customHeight="1">
      <c r="A125" s="416">
        <v>31</v>
      </c>
      <c r="B125" s="418" t="s">
        <v>126</v>
      </c>
      <c r="C125" s="418" t="s">
        <v>155</v>
      </c>
      <c r="D125" s="189" t="s">
        <v>603</v>
      </c>
      <c r="E125" s="5">
        <f>14.6+2.25+3.14</f>
        <v>19.990000000000002</v>
      </c>
      <c r="F125" s="122"/>
      <c r="G125" s="121"/>
      <c r="H125" s="123"/>
    </row>
    <row r="126" spans="1:8" ht="16.5" customHeight="1">
      <c r="A126" s="424"/>
      <c r="B126" s="431"/>
      <c r="C126" s="431"/>
      <c r="D126" s="101" t="s">
        <v>604</v>
      </c>
      <c r="E126" s="433">
        <v>16.6</v>
      </c>
      <c r="F126" s="122"/>
      <c r="G126" s="121"/>
      <c r="H126" s="123"/>
    </row>
    <row r="127" spans="1:8" ht="18.75" customHeight="1">
      <c r="A127" s="424"/>
      <c r="B127" s="431"/>
      <c r="C127" s="431"/>
      <c r="D127" s="101" t="s">
        <v>605</v>
      </c>
      <c r="E127" s="434"/>
      <c r="F127" s="122"/>
      <c r="G127" s="121"/>
      <c r="H127" s="123"/>
    </row>
    <row r="128" spans="1:8" ht="22.5" customHeight="1">
      <c r="A128" s="424"/>
      <c r="B128" s="431"/>
      <c r="C128" s="431"/>
      <c r="D128" s="115" t="s">
        <v>406</v>
      </c>
      <c r="E128" s="198">
        <f>4.4+2.4+2.2+21.6+6.66+78.84+11.6</f>
        <v>127.7</v>
      </c>
      <c r="F128" s="122"/>
      <c r="G128" s="121"/>
      <c r="H128" s="123"/>
    </row>
    <row r="129" spans="1:8" ht="45" customHeight="1">
      <c r="A129" s="424"/>
      <c r="B129" s="431"/>
      <c r="C129" s="431"/>
      <c r="D129" s="101" t="s">
        <v>606</v>
      </c>
      <c r="E129" s="118"/>
      <c r="F129" s="122"/>
      <c r="G129" s="121"/>
      <c r="H129" s="123"/>
    </row>
    <row r="130" spans="1:8" ht="22.5" customHeight="1">
      <c r="A130" s="424"/>
      <c r="B130" s="431"/>
      <c r="C130" s="431"/>
      <c r="D130" s="115" t="s">
        <v>607</v>
      </c>
      <c r="E130" s="118"/>
      <c r="F130" s="122"/>
      <c r="G130" s="121"/>
      <c r="H130" s="123"/>
    </row>
    <row r="131" spans="1:8" ht="22.5" customHeight="1">
      <c r="A131" s="424"/>
      <c r="B131" s="431"/>
      <c r="C131" s="431"/>
      <c r="D131" s="115" t="s">
        <v>633</v>
      </c>
      <c r="E131" s="118"/>
      <c r="F131" s="122"/>
      <c r="G131" s="121"/>
      <c r="H131" s="123"/>
    </row>
    <row r="132" spans="1:8" ht="16.5" customHeight="1">
      <c r="A132" s="424"/>
      <c r="B132" s="431"/>
      <c r="C132" s="431"/>
      <c r="D132" s="110" t="s">
        <v>620</v>
      </c>
      <c r="E132" s="118"/>
      <c r="F132" s="122"/>
      <c r="G132" s="194">
        <v>12.24</v>
      </c>
      <c r="H132" s="147"/>
    </row>
    <row r="133" spans="1:8" ht="53.25" customHeight="1">
      <c r="A133" s="424"/>
      <c r="B133" s="431"/>
      <c r="C133" s="431"/>
      <c r="D133" s="106" t="s">
        <v>618</v>
      </c>
      <c r="E133" s="118"/>
      <c r="F133" s="194">
        <f>1.3+1.2+1.3+1.2+1.2+1.2+1.53+3.2+0.6+0.6</f>
        <v>13.329999999999998</v>
      </c>
      <c r="G133" s="121"/>
      <c r="H133" s="147"/>
    </row>
    <row r="134" spans="1:8" ht="15.75" customHeight="1">
      <c r="A134" s="424"/>
      <c r="B134" s="431"/>
      <c r="C134" s="431"/>
      <c r="D134" s="110" t="s">
        <v>616</v>
      </c>
      <c r="E134" s="118"/>
      <c r="F134" s="193">
        <f>3.45</f>
        <v>3.45</v>
      </c>
      <c r="G134" s="121"/>
      <c r="H134" s="147"/>
    </row>
    <row r="135" spans="1:8" ht="30.75" customHeight="1">
      <c r="A135" s="424"/>
      <c r="B135" s="431"/>
      <c r="C135" s="431"/>
      <c r="D135" s="110" t="s">
        <v>617</v>
      </c>
      <c r="E135" s="118"/>
      <c r="F135" s="194">
        <f>9.84+19.44+45.2+46.7</f>
        <v>121.18</v>
      </c>
      <c r="G135" s="121"/>
      <c r="H135" s="147"/>
    </row>
    <row r="136" spans="1:8" ht="16.5" customHeight="1">
      <c r="A136" s="424"/>
      <c r="B136" s="431"/>
      <c r="C136" s="431"/>
      <c r="D136" s="110" t="s">
        <v>573</v>
      </c>
      <c r="E136" s="118"/>
      <c r="F136" s="122"/>
      <c r="G136" s="121"/>
      <c r="H136" s="192">
        <v>22.66</v>
      </c>
    </row>
    <row r="137" spans="1:8" ht="26.25" customHeight="1">
      <c r="A137" s="417"/>
      <c r="B137" s="410"/>
      <c r="C137" s="410"/>
      <c r="D137" s="110" t="s">
        <v>619</v>
      </c>
      <c r="E137" s="118"/>
      <c r="F137" s="122"/>
      <c r="G137" s="121"/>
      <c r="H137" s="192">
        <v>59.3</v>
      </c>
    </row>
    <row r="138" spans="1:8" ht="30" customHeight="1">
      <c r="A138" s="416">
        <v>32</v>
      </c>
      <c r="B138" s="418" t="s">
        <v>156</v>
      </c>
      <c r="C138" s="418" t="s">
        <v>157</v>
      </c>
      <c r="D138" s="101" t="s">
        <v>608</v>
      </c>
      <c r="E138" s="118"/>
      <c r="F138" s="122"/>
      <c r="G138" s="121"/>
      <c r="H138" s="123"/>
    </row>
    <row r="139" spans="1:8" ht="49.5" customHeight="1">
      <c r="A139" s="424"/>
      <c r="B139" s="431"/>
      <c r="C139" s="431"/>
      <c r="D139" s="101" t="s">
        <v>609</v>
      </c>
      <c r="E139" s="118"/>
      <c r="F139" s="122"/>
      <c r="G139" s="121"/>
      <c r="H139" s="123"/>
    </row>
    <row r="140" spans="1:8" ht="18.75" customHeight="1">
      <c r="A140" s="424"/>
      <c r="B140" s="431"/>
      <c r="C140" s="431"/>
      <c r="D140" s="115" t="s">
        <v>406</v>
      </c>
      <c r="E140" s="5">
        <f>2.8+3+2.8</f>
        <v>8.6</v>
      </c>
      <c r="F140" s="122"/>
      <c r="G140" s="121"/>
      <c r="H140" s="123"/>
    </row>
    <row r="141" spans="1:8" ht="18.75" customHeight="1">
      <c r="A141" s="424"/>
      <c r="B141" s="431"/>
      <c r="C141" s="431"/>
      <c r="D141" s="101" t="s">
        <v>69</v>
      </c>
      <c r="E141" s="118"/>
      <c r="F141" s="5">
        <f>7.5+1.9+6.1+1.13+8.03</f>
        <v>24.659999999999997</v>
      </c>
      <c r="G141" s="121"/>
      <c r="H141" s="123"/>
    </row>
    <row r="142" spans="1:8" ht="43.5" customHeight="1">
      <c r="A142" s="424"/>
      <c r="B142" s="431"/>
      <c r="C142" s="431"/>
      <c r="D142" s="101" t="s">
        <v>610</v>
      </c>
      <c r="E142" s="118"/>
      <c r="F142" s="122"/>
      <c r="G142" s="121"/>
      <c r="H142" s="123"/>
    </row>
    <row r="143" spans="1:8" ht="30" customHeight="1">
      <c r="A143" s="424"/>
      <c r="B143" s="431"/>
      <c r="C143" s="431"/>
      <c r="D143" s="101" t="s">
        <v>611</v>
      </c>
      <c r="E143" s="118"/>
      <c r="F143" s="122"/>
      <c r="G143" s="121"/>
      <c r="H143" s="123"/>
    </row>
    <row r="144" spans="1:8" ht="36" customHeight="1">
      <c r="A144" s="424"/>
      <c r="B144" s="431"/>
      <c r="C144" s="431"/>
      <c r="D144" s="101" t="s">
        <v>613</v>
      </c>
      <c r="E144" s="118"/>
      <c r="F144" s="122"/>
      <c r="G144" s="121"/>
      <c r="H144" s="123"/>
    </row>
    <row r="145" spans="1:8" ht="18.75" customHeight="1">
      <c r="A145" s="424"/>
      <c r="B145" s="431"/>
      <c r="C145" s="431"/>
      <c r="D145" s="101" t="s">
        <v>328</v>
      </c>
      <c r="E145" s="5">
        <f>2.1+2.8+1.6</f>
        <v>6.5</v>
      </c>
      <c r="F145" s="122"/>
      <c r="G145" s="121"/>
      <c r="H145" s="123"/>
    </row>
    <row r="146" spans="1:8" ht="30" customHeight="1">
      <c r="A146" s="424"/>
      <c r="B146" s="431"/>
      <c r="C146" s="431"/>
      <c r="D146" s="115" t="s">
        <v>612</v>
      </c>
      <c r="E146" s="118"/>
      <c r="F146" s="122"/>
      <c r="G146" s="121"/>
      <c r="H146" s="123"/>
    </row>
    <row r="147" spans="1:8" ht="32.25" customHeight="1">
      <c r="A147" s="424"/>
      <c r="B147" s="431"/>
      <c r="C147" s="431"/>
      <c r="D147" s="115" t="s">
        <v>614</v>
      </c>
      <c r="E147" s="118"/>
      <c r="F147" s="122"/>
      <c r="G147" s="121"/>
      <c r="H147" s="123"/>
    </row>
    <row r="148" spans="1:8" ht="18.75" customHeight="1">
      <c r="A148" s="424"/>
      <c r="B148" s="431"/>
      <c r="C148" s="431"/>
      <c r="D148" s="115" t="s">
        <v>615</v>
      </c>
      <c r="E148" s="118"/>
      <c r="F148" s="122"/>
      <c r="G148" s="121"/>
      <c r="H148" s="123"/>
    </row>
    <row r="149" spans="1:8" ht="18.75" customHeight="1">
      <c r="A149" s="424"/>
      <c r="B149" s="431"/>
      <c r="C149" s="431"/>
      <c r="D149" s="115" t="s">
        <v>444</v>
      </c>
      <c r="E149" s="193">
        <v>8.04</v>
      </c>
      <c r="F149" s="122"/>
      <c r="G149" s="121"/>
      <c r="H149" s="123"/>
    </row>
    <row r="150" spans="1:8" ht="18.75" customHeight="1">
      <c r="A150" s="424"/>
      <c r="B150" s="431"/>
      <c r="C150" s="431"/>
      <c r="D150" s="115" t="s">
        <v>445</v>
      </c>
      <c r="E150" s="193">
        <v>9.3</v>
      </c>
      <c r="F150" s="122"/>
      <c r="G150" s="121"/>
      <c r="H150" s="123"/>
    </row>
    <row r="151" spans="1:8" ht="18.75" customHeight="1">
      <c r="A151" s="424"/>
      <c r="B151" s="431"/>
      <c r="C151" s="431"/>
      <c r="D151" s="115" t="s">
        <v>446</v>
      </c>
      <c r="E151" s="118"/>
      <c r="F151" s="173">
        <v>9.07</v>
      </c>
      <c r="G151" s="121"/>
      <c r="H151" s="123"/>
    </row>
    <row r="152" spans="1:8" ht="18.75" customHeight="1">
      <c r="A152" s="424"/>
      <c r="B152" s="431"/>
      <c r="C152" s="431"/>
      <c r="D152" s="115" t="s">
        <v>447</v>
      </c>
      <c r="E152" s="118"/>
      <c r="F152" s="173">
        <v>9.07</v>
      </c>
      <c r="G152" s="121"/>
      <c r="H152" s="123"/>
    </row>
    <row r="153" spans="1:8" ht="18.75" customHeight="1">
      <c r="A153" s="424"/>
      <c r="B153" s="431"/>
      <c r="C153" s="431"/>
      <c r="D153" s="101" t="s">
        <v>87</v>
      </c>
      <c r="E153" s="118"/>
      <c r="F153" s="194">
        <f>16.1+1.13+1.13+3.5+1.13+1.2+1.9+60.3+70.2+20.6</f>
        <v>177.18999999999997</v>
      </c>
      <c r="G153" s="121"/>
      <c r="H153" s="123"/>
    </row>
    <row r="154" spans="1:8" ht="18.75" customHeight="1">
      <c r="A154" s="424"/>
      <c r="B154" s="431"/>
      <c r="C154" s="431"/>
      <c r="D154" s="101" t="s">
        <v>428</v>
      </c>
      <c r="E154" s="118"/>
      <c r="F154" s="122"/>
      <c r="G154" s="194">
        <v>32.23</v>
      </c>
      <c r="H154" s="123"/>
    </row>
    <row r="155" spans="1:8" ht="18.75" customHeight="1">
      <c r="A155" s="417"/>
      <c r="B155" s="410"/>
      <c r="C155" s="410"/>
      <c r="D155" s="110" t="s">
        <v>404</v>
      </c>
      <c r="E155" s="118"/>
      <c r="F155" s="122"/>
      <c r="G155" s="173">
        <v>42.8</v>
      </c>
      <c r="H155" s="123"/>
    </row>
    <row r="156" spans="1:8" ht="29.25" customHeight="1">
      <c r="A156" s="416">
        <v>33</v>
      </c>
      <c r="B156" s="429" t="s">
        <v>448</v>
      </c>
      <c r="C156" s="429" t="s">
        <v>12</v>
      </c>
      <c r="D156" s="115" t="s">
        <v>406</v>
      </c>
      <c r="E156" s="193">
        <f>13.86+4.68+30.31+7.92</f>
        <v>56.769999999999996</v>
      </c>
      <c r="F156" s="122"/>
      <c r="G156" s="121"/>
      <c r="H156" s="123"/>
    </row>
    <row r="157" spans="1:8" ht="29.25" customHeight="1">
      <c r="A157" s="417"/>
      <c r="B157" s="430"/>
      <c r="C157" s="430"/>
      <c r="D157" s="115" t="s">
        <v>13</v>
      </c>
      <c r="E157" s="193">
        <v>18.09</v>
      </c>
      <c r="F157" s="122"/>
      <c r="G157" s="121"/>
      <c r="H157" s="123"/>
    </row>
    <row r="158" spans="1:8" ht="19.5" customHeight="1">
      <c r="A158" s="416">
        <v>34</v>
      </c>
      <c r="B158" s="405" t="s">
        <v>182</v>
      </c>
      <c r="C158" s="405" t="s">
        <v>18</v>
      </c>
      <c r="D158" s="115" t="s">
        <v>406</v>
      </c>
      <c r="E158" s="193">
        <f>4.52+5.3+8.03</f>
        <v>17.85</v>
      </c>
      <c r="F158" s="122"/>
      <c r="G158" s="121"/>
      <c r="H158" s="123"/>
    </row>
    <row r="159" spans="1:8" ht="19.5" customHeight="1">
      <c r="A159" s="424"/>
      <c r="B159" s="431"/>
      <c r="C159" s="431"/>
      <c r="D159" s="115" t="s">
        <v>62</v>
      </c>
      <c r="E159" s="5">
        <v>41.7</v>
      </c>
      <c r="F159" s="122"/>
      <c r="G159" s="121"/>
      <c r="H159" s="123"/>
    </row>
    <row r="160" spans="1:8" ht="19.5" customHeight="1">
      <c r="A160" s="424"/>
      <c r="B160" s="431"/>
      <c r="C160" s="431"/>
      <c r="D160" s="115" t="s">
        <v>71</v>
      </c>
      <c r="E160" s="5">
        <v>59.63</v>
      </c>
      <c r="F160" s="122"/>
      <c r="G160" s="121"/>
      <c r="H160" s="123"/>
    </row>
    <row r="161" spans="1:8" ht="19.5" customHeight="1">
      <c r="A161" s="424"/>
      <c r="B161" s="431"/>
      <c r="C161" s="431"/>
      <c r="D161" s="115" t="s">
        <v>412</v>
      </c>
      <c r="E161" s="5">
        <v>4.35</v>
      </c>
      <c r="F161" s="122"/>
      <c r="G161" s="121"/>
      <c r="H161" s="123"/>
    </row>
    <row r="162" spans="1:8" ht="19.5" customHeight="1">
      <c r="A162" s="424"/>
      <c r="B162" s="431"/>
      <c r="C162" s="431"/>
      <c r="D162" s="125" t="s">
        <v>449</v>
      </c>
      <c r="E162" s="118"/>
      <c r="F162" s="173">
        <f>10.17+16.64+11.33+12.8+10.17+10.92</f>
        <v>72.03</v>
      </c>
      <c r="G162" s="131"/>
      <c r="H162" s="127"/>
    </row>
    <row r="163" spans="1:8" ht="19.5" customHeight="1">
      <c r="A163" s="424"/>
      <c r="B163" s="431"/>
      <c r="C163" s="431"/>
      <c r="D163" s="101" t="s">
        <v>87</v>
      </c>
      <c r="E163" s="118"/>
      <c r="F163" s="173">
        <f>1.53+2.54+4.2</f>
        <v>8.27</v>
      </c>
      <c r="G163" s="131"/>
      <c r="H163" s="127"/>
    </row>
    <row r="164" spans="1:8" ht="19.5" customHeight="1">
      <c r="A164" s="424"/>
      <c r="B164" s="431"/>
      <c r="C164" s="431"/>
      <c r="D164" s="115" t="s">
        <v>428</v>
      </c>
      <c r="E164" s="118"/>
      <c r="F164" s="126"/>
      <c r="G164" s="173">
        <f>3.8+9.24+5.28+5.72+2.01+5.31</f>
        <v>31.359999999999996</v>
      </c>
      <c r="H164" s="127"/>
    </row>
    <row r="165" spans="1:8" ht="19.5" customHeight="1">
      <c r="A165" s="417"/>
      <c r="B165" s="410"/>
      <c r="C165" s="410"/>
      <c r="D165" s="106" t="s">
        <v>404</v>
      </c>
      <c r="E165" s="118"/>
      <c r="F165" s="126"/>
      <c r="G165" s="173">
        <v>3.8</v>
      </c>
      <c r="H165" s="127"/>
    </row>
    <row r="166" spans="1:8" ht="24.75" customHeight="1">
      <c r="A166" s="416">
        <v>35</v>
      </c>
      <c r="B166" s="429" t="s">
        <v>237</v>
      </c>
      <c r="C166" s="429" t="s">
        <v>238</v>
      </c>
      <c r="D166" s="101" t="s">
        <v>450</v>
      </c>
      <c r="E166" s="191"/>
      <c r="F166" s="122"/>
      <c r="G166" s="121"/>
      <c r="H166" s="123"/>
    </row>
    <row r="167" spans="1:8" ht="24.75" customHeight="1">
      <c r="A167" s="417"/>
      <c r="B167" s="430"/>
      <c r="C167" s="430"/>
      <c r="D167" s="101" t="s">
        <v>326</v>
      </c>
      <c r="E167" s="193">
        <v>16.53</v>
      </c>
      <c r="F167" s="122"/>
      <c r="G167" s="121"/>
      <c r="H167" s="123"/>
    </row>
    <row r="168" spans="1:8" ht="58.5" customHeight="1">
      <c r="A168" s="120">
        <v>36</v>
      </c>
      <c r="B168" s="6" t="s">
        <v>256</v>
      </c>
      <c r="C168" s="6" t="s">
        <v>255</v>
      </c>
      <c r="D168" s="115" t="s">
        <v>419</v>
      </c>
      <c r="E168" s="193">
        <f>2.2+4</f>
        <v>6.2</v>
      </c>
      <c r="F168" s="122"/>
      <c r="G168" s="121"/>
      <c r="H168" s="123"/>
    </row>
    <row r="169" spans="1:8" ht="18.75" customHeight="1">
      <c r="A169" s="416">
        <v>37</v>
      </c>
      <c r="B169" s="429" t="s">
        <v>451</v>
      </c>
      <c r="C169" s="405" t="s">
        <v>19</v>
      </c>
      <c r="D169" s="125" t="s">
        <v>408</v>
      </c>
      <c r="E169" s="5">
        <f>3.08</f>
        <v>3.08</v>
      </c>
      <c r="F169" s="122"/>
      <c r="G169" s="121"/>
      <c r="H169" s="123"/>
    </row>
    <row r="170" spans="1:8" ht="25.5" customHeight="1">
      <c r="A170" s="420"/>
      <c r="B170" s="429"/>
      <c r="C170" s="423"/>
      <c r="D170" s="125" t="s">
        <v>452</v>
      </c>
      <c r="E170" s="194">
        <f>2.54+2+2</f>
        <v>6.54</v>
      </c>
      <c r="F170" s="122"/>
      <c r="G170" s="121"/>
      <c r="H170" s="123"/>
    </row>
    <row r="171" spans="1:8" ht="14.25" customHeight="1">
      <c r="A171" s="417"/>
      <c r="B171" s="430"/>
      <c r="C171" s="410"/>
      <c r="D171" s="125" t="s">
        <v>412</v>
      </c>
      <c r="E171" s="193">
        <v>3.52</v>
      </c>
      <c r="F171" s="122"/>
      <c r="G171" s="121"/>
      <c r="H171" s="123"/>
    </row>
    <row r="172" spans="1:8" ht="17.25" customHeight="1">
      <c r="A172" s="416">
        <v>38</v>
      </c>
      <c r="B172" s="432" t="s">
        <v>239</v>
      </c>
      <c r="C172" s="432" t="s">
        <v>19</v>
      </c>
      <c r="D172" s="125" t="s">
        <v>408</v>
      </c>
      <c r="E172" s="193">
        <v>2.76</v>
      </c>
      <c r="F172" s="122"/>
      <c r="G172" s="121"/>
      <c r="H172" s="123"/>
    </row>
    <row r="173" spans="1:8" ht="17.25" customHeight="1">
      <c r="A173" s="424"/>
      <c r="B173" s="429"/>
      <c r="C173" s="429"/>
      <c r="D173" s="125" t="s">
        <v>322</v>
      </c>
      <c r="E173" s="5">
        <v>0.28</v>
      </c>
      <c r="F173" s="122"/>
      <c r="G173" s="121"/>
      <c r="H173" s="123"/>
    </row>
    <row r="174" spans="1:8" ht="17.25" customHeight="1">
      <c r="A174" s="417"/>
      <c r="B174" s="429"/>
      <c r="C174" s="429"/>
      <c r="D174" s="115" t="s">
        <v>9</v>
      </c>
      <c r="E174" s="5">
        <v>0.5</v>
      </c>
      <c r="F174" s="122"/>
      <c r="G174" s="121"/>
      <c r="H174" s="123"/>
    </row>
    <row r="175" spans="1:8" ht="28.5" customHeight="1">
      <c r="A175" s="120">
        <v>39</v>
      </c>
      <c r="B175" s="6" t="s">
        <v>453</v>
      </c>
      <c r="C175" s="6" t="s">
        <v>454</v>
      </c>
      <c r="D175" s="101" t="s">
        <v>87</v>
      </c>
      <c r="E175" s="118"/>
      <c r="F175" s="173">
        <v>4.8</v>
      </c>
      <c r="G175" s="121"/>
      <c r="H175" s="123"/>
    </row>
    <row r="176" spans="1:8" ht="18.75" customHeight="1">
      <c r="A176" s="413">
        <v>40</v>
      </c>
      <c r="B176" s="432" t="s">
        <v>249</v>
      </c>
      <c r="C176" s="429" t="s">
        <v>248</v>
      </c>
      <c r="D176" s="115" t="s">
        <v>28</v>
      </c>
      <c r="E176" s="5">
        <v>33.23</v>
      </c>
      <c r="F176" s="122"/>
      <c r="G176" s="121"/>
      <c r="H176" s="123"/>
    </row>
    <row r="177" spans="1:8" ht="18.75" customHeight="1">
      <c r="A177" s="414"/>
      <c r="B177" s="432"/>
      <c r="C177" s="429"/>
      <c r="D177" s="148" t="s">
        <v>528</v>
      </c>
      <c r="E177" s="5">
        <v>2</v>
      </c>
      <c r="F177" s="122"/>
      <c r="G177" s="121"/>
      <c r="H177" s="123"/>
    </row>
    <row r="178" spans="1:8" ht="18.75" customHeight="1">
      <c r="A178" s="414"/>
      <c r="B178" s="432"/>
      <c r="C178" s="429"/>
      <c r="D178" s="115" t="s">
        <v>455</v>
      </c>
      <c r="E178" s="5">
        <v>31.98</v>
      </c>
      <c r="F178" s="122"/>
      <c r="G178" s="121"/>
      <c r="H178" s="123"/>
    </row>
    <row r="179" spans="1:8" ht="16.5" customHeight="1">
      <c r="A179" s="408">
        <v>41</v>
      </c>
      <c r="B179" s="405" t="s">
        <v>537</v>
      </c>
      <c r="C179" s="463" t="s">
        <v>536</v>
      </c>
      <c r="D179" s="101" t="s">
        <v>538</v>
      </c>
      <c r="E179" s="191"/>
      <c r="F179" s="173">
        <v>20</v>
      </c>
      <c r="G179" s="121"/>
      <c r="H179" s="123"/>
    </row>
    <row r="180" spans="1:8" ht="16.5" customHeight="1">
      <c r="A180" s="464"/>
      <c r="B180" s="406"/>
      <c r="C180" s="406"/>
      <c r="D180" s="115" t="s">
        <v>539</v>
      </c>
      <c r="E180" s="5">
        <v>3</v>
      </c>
      <c r="F180" s="122"/>
      <c r="G180" s="121"/>
      <c r="H180" s="123"/>
    </row>
    <row r="181" spans="1:8" ht="22.5" customHeight="1">
      <c r="A181" s="464"/>
      <c r="B181" s="406"/>
      <c r="C181" s="406"/>
      <c r="D181" s="125" t="s">
        <v>541</v>
      </c>
      <c r="E181" s="173">
        <v>3</v>
      </c>
      <c r="F181" s="122"/>
      <c r="G181" s="121"/>
      <c r="H181" s="123"/>
    </row>
    <row r="182" spans="1:8" ht="16.5" customHeight="1">
      <c r="A182" s="464"/>
      <c r="B182" s="406"/>
      <c r="C182" s="406"/>
      <c r="D182" s="115" t="s">
        <v>583</v>
      </c>
      <c r="E182" s="173">
        <v>4.5</v>
      </c>
      <c r="F182" s="122"/>
      <c r="G182" s="121"/>
      <c r="H182" s="123"/>
    </row>
    <row r="183" spans="1:8" ht="16.5" customHeight="1">
      <c r="A183" s="409"/>
      <c r="B183" s="407"/>
      <c r="C183" s="407"/>
      <c r="D183" s="106" t="s">
        <v>540</v>
      </c>
      <c r="E183" s="118"/>
      <c r="F183" s="122"/>
      <c r="G183" s="173">
        <v>7</v>
      </c>
      <c r="H183" s="213"/>
    </row>
    <row r="184" spans="1:8" ht="27" customHeight="1">
      <c r="A184" s="120">
        <v>42</v>
      </c>
      <c r="B184" s="102" t="s">
        <v>38</v>
      </c>
      <c r="C184" s="429" t="s">
        <v>252</v>
      </c>
      <c r="D184" s="115" t="s">
        <v>13</v>
      </c>
      <c r="E184" s="193">
        <v>68.51</v>
      </c>
      <c r="F184" s="122"/>
      <c r="G184" s="121"/>
      <c r="H184" s="123"/>
    </row>
    <row r="185" spans="1:8" ht="18.75" customHeight="1">
      <c r="A185" s="416">
        <v>43</v>
      </c>
      <c r="B185" s="432" t="s">
        <v>494</v>
      </c>
      <c r="C185" s="429"/>
      <c r="D185" s="110" t="s">
        <v>404</v>
      </c>
      <c r="E185" s="118"/>
      <c r="F185" s="122"/>
      <c r="G185" s="173">
        <f>2.54+1.76+1.76+2.54</f>
        <v>8.6</v>
      </c>
      <c r="H185" s="123"/>
    </row>
    <row r="186" spans="1:8" ht="18.75" customHeight="1">
      <c r="A186" s="424"/>
      <c r="B186" s="429"/>
      <c r="C186" s="429"/>
      <c r="D186" s="115" t="s">
        <v>324</v>
      </c>
      <c r="E186" s="118"/>
      <c r="F186" s="122"/>
      <c r="G186" s="121"/>
      <c r="H186" s="123"/>
    </row>
    <row r="187" spans="1:8" ht="18.75" customHeight="1">
      <c r="A187" s="424"/>
      <c r="B187" s="429"/>
      <c r="C187" s="429"/>
      <c r="D187" s="115" t="s">
        <v>71</v>
      </c>
      <c r="E187" s="118"/>
      <c r="F187" s="122"/>
      <c r="G187" s="121"/>
      <c r="H187" s="123"/>
    </row>
    <row r="188" spans="1:8" ht="18.75" customHeight="1">
      <c r="A188" s="417"/>
      <c r="B188" s="429"/>
      <c r="C188" s="429"/>
      <c r="D188" s="125" t="s">
        <v>456</v>
      </c>
      <c r="E188" s="118"/>
      <c r="F188" s="122"/>
      <c r="G188" s="121"/>
      <c r="H188" s="123"/>
    </row>
    <row r="189" spans="1:8" ht="18.75" customHeight="1">
      <c r="A189" s="416">
        <v>44</v>
      </c>
      <c r="B189" s="405" t="s">
        <v>457</v>
      </c>
      <c r="C189" s="405" t="s">
        <v>253</v>
      </c>
      <c r="D189" s="33" t="s">
        <v>555</v>
      </c>
      <c r="E189" s="193">
        <v>5.43</v>
      </c>
      <c r="F189" s="122"/>
      <c r="G189" s="121"/>
      <c r="H189" s="123"/>
    </row>
    <row r="190" spans="1:8" ht="26.25" customHeight="1">
      <c r="A190" s="417"/>
      <c r="B190" s="407"/>
      <c r="C190" s="407"/>
      <c r="D190" s="40" t="s">
        <v>557</v>
      </c>
      <c r="E190" s="118"/>
      <c r="F190" s="122"/>
      <c r="G190" s="121"/>
      <c r="H190" s="123"/>
    </row>
    <row r="191" spans="1:8" ht="28.5" customHeight="1">
      <c r="A191" s="416">
        <v>45</v>
      </c>
      <c r="B191" s="405" t="s">
        <v>4</v>
      </c>
      <c r="C191" s="405" t="s">
        <v>549</v>
      </c>
      <c r="D191" s="101" t="s">
        <v>550</v>
      </c>
      <c r="E191" s="118"/>
      <c r="F191" s="179">
        <v>5</v>
      </c>
      <c r="G191" s="121"/>
      <c r="H191" s="123"/>
    </row>
    <row r="192" spans="1:8" ht="28.5" customHeight="1">
      <c r="A192" s="424"/>
      <c r="B192" s="406"/>
      <c r="C192" s="406"/>
      <c r="D192" s="106" t="s">
        <v>551</v>
      </c>
      <c r="E192" s="118"/>
      <c r="F192" s="179"/>
      <c r="G192" s="173">
        <v>5</v>
      </c>
      <c r="H192" s="180"/>
    </row>
    <row r="193" spans="1:8" ht="15.75" customHeight="1">
      <c r="A193" s="424"/>
      <c r="B193" s="406"/>
      <c r="C193" s="406"/>
      <c r="D193" s="125" t="s">
        <v>385</v>
      </c>
      <c r="E193" s="193">
        <v>5</v>
      </c>
      <c r="F193" s="179"/>
      <c r="G193" s="121"/>
      <c r="H193" s="180"/>
    </row>
    <row r="194" spans="1:8" ht="24.75" customHeight="1">
      <c r="A194" s="424"/>
      <c r="B194" s="406"/>
      <c r="C194" s="406"/>
      <c r="D194" s="125" t="s">
        <v>545</v>
      </c>
      <c r="E194" s="121"/>
      <c r="F194" s="179"/>
      <c r="G194" s="121"/>
      <c r="H194" s="180"/>
    </row>
    <row r="195" spans="1:8" ht="16.5" customHeight="1">
      <c r="A195" s="424"/>
      <c r="B195" s="406"/>
      <c r="C195" s="406"/>
      <c r="D195" s="125" t="s">
        <v>584</v>
      </c>
      <c r="E195" s="121"/>
      <c r="F195" s="179"/>
      <c r="G195" s="173">
        <v>50</v>
      </c>
      <c r="H195" s="221"/>
    </row>
    <row r="196" spans="1:8" ht="24.75" customHeight="1">
      <c r="A196" s="424"/>
      <c r="B196" s="406"/>
      <c r="C196" s="406"/>
      <c r="D196" s="125" t="s">
        <v>546</v>
      </c>
      <c r="E196" s="121"/>
      <c r="F196" s="179"/>
      <c r="G196" s="121"/>
      <c r="H196" s="180"/>
    </row>
    <row r="197" spans="1:8" ht="15" customHeight="1">
      <c r="A197" s="424"/>
      <c r="B197" s="406"/>
      <c r="C197" s="406"/>
      <c r="D197" s="125" t="s">
        <v>547</v>
      </c>
      <c r="E197" s="121"/>
      <c r="F197" s="179"/>
      <c r="G197" s="121"/>
      <c r="H197" s="180"/>
    </row>
    <row r="198" spans="1:8" ht="29.25" customHeight="1">
      <c r="A198" s="424"/>
      <c r="B198" s="406"/>
      <c r="C198" s="406"/>
      <c r="D198" s="125" t="s">
        <v>548</v>
      </c>
      <c r="E198" s="193">
        <v>8</v>
      </c>
      <c r="F198" s="179"/>
      <c r="G198" s="121"/>
      <c r="H198" s="180"/>
    </row>
    <row r="199" spans="1:8" ht="15.75" customHeight="1">
      <c r="A199" s="417"/>
      <c r="B199" s="407"/>
      <c r="C199" s="407"/>
      <c r="D199" s="125" t="s">
        <v>386</v>
      </c>
      <c r="E199" s="193">
        <v>100</v>
      </c>
      <c r="F199" s="179"/>
      <c r="G199" s="121"/>
      <c r="H199" s="180"/>
    </row>
    <row r="200" spans="1:8" ht="18.75" customHeight="1">
      <c r="A200" s="416">
        <v>46</v>
      </c>
      <c r="B200" s="405" t="s">
        <v>458</v>
      </c>
      <c r="C200" s="405" t="s">
        <v>19</v>
      </c>
      <c r="D200" s="125" t="s">
        <v>412</v>
      </c>
      <c r="E200" s="118"/>
      <c r="F200" s="122"/>
      <c r="G200" s="121"/>
      <c r="H200" s="123"/>
    </row>
    <row r="201" spans="1:8" ht="18.75" customHeight="1">
      <c r="A201" s="420"/>
      <c r="B201" s="423"/>
      <c r="C201" s="423"/>
      <c r="D201" s="125" t="s">
        <v>292</v>
      </c>
      <c r="E201" s="118"/>
      <c r="F201" s="122"/>
      <c r="G201" s="121"/>
      <c r="H201" s="123"/>
    </row>
    <row r="202" spans="1:8" ht="18.75" customHeight="1">
      <c r="A202" s="420"/>
      <c r="B202" s="423"/>
      <c r="C202" s="423"/>
      <c r="D202" s="125" t="s">
        <v>408</v>
      </c>
      <c r="E202" s="193">
        <v>3.64</v>
      </c>
      <c r="F202" s="122"/>
      <c r="G202" s="121"/>
      <c r="H202" s="123"/>
    </row>
    <row r="203" spans="1:8" ht="18.75" customHeight="1">
      <c r="A203" s="420"/>
      <c r="B203" s="423"/>
      <c r="C203" s="423"/>
      <c r="D203" s="125" t="s">
        <v>322</v>
      </c>
      <c r="E203" s="193">
        <v>7.36</v>
      </c>
      <c r="F203" s="122"/>
      <c r="G203" s="121"/>
      <c r="H203" s="123"/>
    </row>
    <row r="204" spans="1:8" ht="18.75" customHeight="1">
      <c r="A204" s="413">
        <v>47</v>
      </c>
      <c r="B204" s="429" t="s">
        <v>257</v>
      </c>
      <c r="C204" s="429" t="s">
        <v>20</v>
      </c>
      <c r="D204" s="101" t="s">
        <v>459</v>
      </c>
      <c r="E204" s="118"/>
      <c r="F204" s="122"/>
      <c r="G204" s="121"/>
      <c r="H204" s="123"/>
    </row>
    <row r="205" spans="1:8" ht="18.75" customHeight="1">
      <c r="A205" s="428"/>
      <c r="B205" s="429"/>
      <c r="C205" s="429"/>
      <c r="D205" s="125" t="s">
        <v>322</v>
      </c>
      <c r="E205" s="193">
        <v>3.72</v>
      </c>
      <c r="F205" s="122"/>
      <c r="G205" s="121"/>
      <c r="H205" s="123"/>
    </row>
    <row r="206" spans="1:8" ht="18.75" customHeight="1">
      <c r="A206" s="428"/>
      <c r="B206" s="429"/>
      <c r="C206" s="429"/>
      <c r="D206" s="125" t="s">
        <v>442</v>
      </c>
      <c r="E206" s="118"/>
      <c r="F206" s="122"/>
      <c r="G206" s="121"/>
      <c r="H206" s="123"/>
    </row>
    <row r="207" spans="1:8" ht="18.75" customHeight="1">
      <c r="A207" s="428"/>
      <c r="B207" s="429"/>
      <c r="C207" s="429"/>
      <c r="D207" s="125" t="s">
        <v>408</v>
      </c>
      <c r="E207" s="194">
        <v>3.79</v>
      </c>
      <c r="F207" s="122"/>
      <c r="G207" s="121"/>
      <c r="H207" s="123"/>
    </row>
    <row r="208" spans="1:8" ht="18.75" customHeight="1">
      <c r="A208" s="428"/>
      <c r="B208" s="430"/>
      <c r="C208" s="430"/>
      <c r="D208" s="125" t="s">
        <v>325</v>
      </c>
      <c r="E208" s="118"/>
      <c r="F208" s="194">
        <v>21.08</v>
      </c>
      <c r="G208" s="121"/>
      <c r="H208" s="123"/>
    </row>
    <row r="209" spans="1:8" ht="33.75" customHeight="1">
      <c r="A209" s="190">
        <v>48</v>
      </c>
      <c r="B209" s="261" t="s">
        <v>241</v>
      </c>
      <c r="C209" s="214" t="s">
        <v>242</v>
      </c>
      <c r="D209" s="215" t="s">
        <v>243</v>
      </c>
      <c r="E209" s="5">
        <v>41.67</v>
      </c>
      <c r="F209" s="194"/>
      <c r="G209" s="121"/>
      <c r="H209" s="123"/>
    </row>
    <row r="210" spans="1:8" ht="23.25" customHeight="1">
      <c r="A210" s="416">
        <v>49</v>
      </c>
      <c r="B210" s="405" t="s">
        <v>460</v>
      </c>
      <c r="C210" s="405" t="s">
        <v>461</v>
      </c>
      <c r="D210" s="125" t="s">
        <v>71</v>
      </c>
      <c r="E210" s="193">
        <f>3.14+3.14</f>
        <v>6.28</v>
      </c>
      <c r="F210" s="122"/>
      <c r="G210" s="121"/>
      <c r="H210" s="123"/>
    </row>
    <row r="211" spans="1:8" ht="23.25" customHeight="1">
      <c r="A211" s="424"/>
      <c r="B211" s="423"/>
      <c r="C211" s="423"/>
      <c r="D211" s="125" t="s">
        <v>462</v>
      </c>
      <c r="E211" s="193">
        <v>3.79</v>
      </c>
      <c r="F211" s="122"/>
      <c r="G211" s="121"/>
      <c r="H211" s="123"/>
    </row>
    <row r="212" spans="1:8" ht="23.25" customHeight="1">
      <c r="A212" s="424"/>
      <c r="B212" s="423"/>
      <c r="C212" s="423"/>
      <c r="D212" s="125" t="s">
        <v>57</v>
      </c>
      <c r="E212" s="193">
        <v>2.16</v>
      </c>
      <c r="F212" s="122"/>
      <c r="G212" s="121"/>
      <c r="H212" s="123"/>
    </row>
    <row r="213" spans="1:8" ht="33" customHeight="1">
      <c r="A213" s="416">
        <v>50</v>
      </c>
      <c r="B213" s="429" t="s">
        <v>272</v>
      </c>
      <c r="C213" s="405" t="s">
        <v>273</v>
      </c>
      <c r="D213" s="132" t="s">
        <v>463</v>
      </c>
      <c r="E213" s="193">
        <v>18.62</v>
      </c>
      <c r="F213" s="122"/>
      <c r="G213" s="121"/>
      <c r="H213" s="123"/>
    </row>
    <row r="214" spans="1:8" ht="33" customHeight="1">
      <c r="A214" s="424"/>
      <c r="B214" s="429"/>
      <c r="C214" s="431"/>
      <c r="D214" s="132" t="s">
        <v>464</v>
      </c>
      <c r="E214" s="5">
        <f>4.96+42.25+41.16</f>
        <v>88.37</v>
      </c>
      <c r="F214" s="122"/>
      <c r="G214" s="121"/>
      <c r="H214" s="123"/>
    </row>
    <row r="215" spans="1:8" ht="28.5" customHeight="1">
      <c r="A215" s="417"/>
      <c r="B215" s="429"/>
      <c r="C215" s="410"/>
      <c r="D215" s="110" t="s">
        <v>292</v>
      </c>
      <c r="E215" s="118"/>
      <c r="F215" s="122"/>
      <c r="G215" s="121"/>
      <c r="H215" s="123"/>
    </row>
    <row r="216" spans="1:8" ht="18.75" customHeight="1">
      <c r="A216" s="416">
        <v>51</v>
      </c>
      <c r="B216" s="429" t="s">
        <v>465</v>
      </c>
      <c r="C216" s="429" t="s">
        <v>466</v>
      </c>
      <c r="D216" s="125" t="s">
        <v>408</v>
      </c>
      <c r="E216" s="193">
        <v>50</v>
      </c>
      <c r="F216" s="122"/>
      <c r="G216" s="121"/>
      <c r="H216" s="123"/>
    </row>
    <row r="217" spans="1:8" ht="18.75" customHeight="1">
      <c r="A217" s="424"/>
      <c r="B217" s="429"/>
      <c r="C217" s="429"/>
      <c r="D217" s="125" t="s">
        <v>322</v>
      </c>
      <c r="E217" s="193">
        <v>1.76</v>
      </c>
      <c r="F217" s="122"/>
      <c r="G217" s="121"/>
      <c r="H217" s="123"/>
    </row>
    <row r="218" spans="1:8" ht="18.75" customHeight="1">
      <c r="A218" s="417"/>
      <c r="B218" s="429"/>
      <c r="C218" s="429"/>
      <c r="D218" s="125" t="s">
        <v>323</v>
      </c>
      <c r="E218" s="118"/>
      <c r="F218" s="193">
        <v>8.64</v>
      </c>
      <c r="G218" s="121"/>
      <c r="H218" s="123"/>
    </row>
    <row r="219" spans="1:8" ht="21.75" customHeight="1">
      <c r="A219" s="413">
        <v>52</v>
      </c>
      <c r="B219" s="429" t="s">
        <v>467</v>
      </c>
      <c r="C219" s="429" t="s">
        <v>468</v>
      </c>
      <c r="D219" s="125" t="s">
        <v>26</v>
      </c>
      <c r="E219" s="118"/>
      <c r="F219" s="122"/>
      <c r="G219" s="121"/>
      <c r="H219" s="123"/>
    </row>
    <row r="220" spans="1:8" ht="21.75" customHeight="1">
      <c r="A220" s="428"/>
      <c r="B220" s="430"/>
      <c r="C220" s="430"/>
      <c r="D220" s="101" t="s">
        <v>87</v>
      </c>
      <c r="E220" s="118"/>
      <c r="F220" s="194">
        <f>2+12.32+5.98+6.16</f>
        <v>26.46</v>
      </c>
      <c r="G220" s="121"/>
      <c r="H220" s="123"/>
    </row>
    <row r="221" spans="1:8" ht="21.75" customHeight="1">
      <c r="A221" s="428"/>
      <c r="B221" s="430"/>
      <c r="C221" s="430"/>
      <c r="D221" s="101" t="s">
        <v>69</v>
      </c>
      <c r="E221" s="118"/>
      <c r="F221" s="194">
        <f>3.79+3.79</f>
        <v>7.58</v>
      </c>
      <c r="G221" s="121"/>
      <c r="H221" s="123"/>
    </row>
    <row r="222" spans="1:8" ht="21.75" customHeight="1">
      <c r="A222" s="428"/>
      <c r="B222" s="430"/>
      <c r="C222" s="430"/>
      <c r="D222" s="132" t="s">
        <v>579</v>
      </c>
      <c r="E222" s="118"/>
      <c r="F222" s="122"/>
      <c r="G222" s="121"/>
      <c r="H222" s="123"/>
    </row>
    <row r="223" spans="1:8" ht="21.75" customHeight="1">
      <c r="A223" s="428"/>
      <c r="B223" s="430"/>
      <c r="C223" s="430"/>
      <c r="D223" s="125" t="s">
        <v>322</v>
      </c>
      <c r="E223" s="193">
        <v>0.5</v>
      </c>
      <c r="F223" s="122"/>
      <c r="G223" s="121"/>
      <c r="H223" s="123"/>
    </row>
    <row r="224" spans="1:8" ht="21.75" customHeight="1">
      <c r="A224" s="428"/>
      <c r="B224" s="430"/>
      <c r="C224" s="430"/>
      <c r="D224" s="110" t="s">
        <v>404</v>
      </c>
      <c r="E224" s="118"/>
      <c r="F224" s="122"/>
      <c r="G224" s="194">
        <f>2.54+3.79+6.15+5.3</f>
        <v>17.78</v>
      </c>
      <c r="H224" s="209"/>
    </row>
    <row r="225" spans="1:8" ht="21.75" customHeight="1">
      <c r="A225" s="416">
        <v>53</v>
      </c>
      <c r="B225" s="429" t="s">
        <v>235</v>
      </c>
      <c r="C225" s="429" t="s">
        <v>469</v>
      </c>
      <c r="D225" s="101" t="s">
        <v>470</v>
      </c>
      <c r="E225" s="173">
        <f>1.2+1</f>
        <v>2.2</v>
      </c>
      <c r="F225" s="222"/>
      <c r="G225" s="121"/>
      <c r="H225" s="123"/>
    </row>
    <row r="226" spans="1:8" ht="21.75" customHeight="1">
      <c r="A226" s="424"/>
      <c r="B226" s="430"/>
      <c r="C226" s="430"/>
      <c r="D226" s="101" t="s">
        <v>471</v>
      </c>
      <c r="E226" s="118"/>
      <c r="F226" s="122"/>
      <c r="G226" s="121"/>
      <c r="H226" s="123"/>
    </row>
    <row r="227" spans="1:8" ht="21.75" customHeight="1">
      <c r="A227" s="424"/>
      <c r="B227" s="430"/>
      <c r="C227" s="430"/>
      <c r="D227" s="101" t="s">
        <v>472</v>
      </c>
      <c r="E227" s="118"/>
      <c r="F227" s="122"/>
      <c r="G227" s="121"/>
      <c r="H227" s="123"/>
    </row>
    <row r="228" spans="1:8" ht="21.75" customHeight="1">
      <c r="A228" s="424"/>
      <c r="B228" s="430"/>
      <c r="C228" s="430"/>
      <c r="D228" s="101" t="s">
        <v>322</v>
      </c>
      <c r="E228" s="193">
        <f>49</f>
        <v>49</v>
      </c>
      <c r="F228" s="122"/>
      <c r="G228" s="121"/>
      <c r="H228" s="123"/>
    </row>
    <row r="229" spans="1:8" ht="21.75" customHeight="1">
      <c r="A229" s="424"/>
      <c r="B229" s="430"/>
      <c r="C229" s="430"/>
      <c r="D229" s="101" t="s">
        <v>87</v>
      </c>
      <c r="E229" s="118"/>
      <c r="F229" s="173">
        <f>22+3</f>
        <v>25</v>
      </c>
      <c r="G229" s="121"/>
      <c r="H229" s="123"/>
    </row>
    <row r="230" spans="1:8" ht="27" customHeight="1">
      <c r="A230" s="417"/>
      <c r="B230" s="430"/>
      <c r="C230" s="430"/>
      <c r="D230" s="125" t="s">
        <v>325</v>
      </c>
      <c r="E230" s="118"/>
      <c r="F230" s="173">
        <f>15+12</f>
        <v>27</v>
      </c>
      <c r="G230" s="121"/>
      <c r="H230" s="123"/>
    </row>
    <row r="231" spans="1:8" ht="18.75" customHeight="1">
      <c r="A231" s="416">
        <v>54</v>
      </c>
      <c r="B231" s="405" t="s">
        <v>246</v>
      </c>
      <c r="C231" s="405" t="s">
        <v>22</v>
      </c>
      <c r="D231" s="125" t="s">
        <v>8</v>
      </c>
      <c r="E231" s="5">
        <v>45.97</v>
      </c>
      <c r="F231" s="122"/>
      <c r="G231" s="121"/>
      <c r="H231" s="123"/>
    </row>
    <row r="232" spans="1:8" ht="18.75" customHeight="1">
      <c r="A232" s="420"/>
      <c r="B232" s="423"/>
      <c r="C232" s="423"/>
      <c r="D232" s="125" t="s">
        <v>292</v>
      </c>
      <c r="E232" s="191"/>
      <c r="F232" s="122"/>
      <c r="G232" s="121"/>
      <c r="H232" s="123"/>
    </row>
    <row r="233" spans="1:8" ht="18.75" customHeight="1">
      <c r="A233" s="420"/>
      <c r="B233" s="423"/>
      <c r="C233" s="423"/>
      <c r="D233" s="125" t="s">
        <v>417</v>
      </c>
      <c r="E233" s="5">
        <v>6.15</v>
      </c>
      <c r="F233" s="122"/>
      <c r="G233" s="121"/>
      <c r="H233" s="123"/>
    </row>
    <row r="234" spans="1:8" ht="26.25" customHeight="1">
      <c r="A234" s="420"/>
      <c r="B234" s="423"/>
      <c r="C234" s="423"/>
      <c r="D234" s="106" t="s">
        <v>289</v>
      </c>
      <c r="E234" s="191"/>
      <c r="F234" s="122"/>
      <c r="G234" s="194">
        <f>11.27+5.1+2.8</f>
        <v>19.169999999999998</v>
      </c>
      <c r="H234" s="123"/>
    </row>
    <row r="235" spans="1:8" ht="18.75" customHeight="1">
      <c r="A235" s="420"/>
      <c r="B235" s="423"/>
      <c r="C235" s="423"/>
      <c r="D235" s="110" t="s">
        <v>404</v>
      </c>
      <c r="E235" s="191"/>
      <c r="F235" s="122"/>
      <c r="G235" s="194">
        <v>18.48</v>
      </c>
      <c r="H235" s="209"/>
    </row>
    <row r="236" spans="1:8" ht="18.75" customHeight="1">
      <c r="A236" s="420"/>
      <c r="B236" s="423"/>
      <c r="C236" s="423"/>
      <c r="D236" s="101" t="s">
        <v>53</v>
      </c>
      <c r="E236" s="191"/>
      <c r="F236" s="122"/>
      <c r="G236" s="122"/>
      <c r="H236" s="123"/>
    </row>
    <row r="237" spans="1:8" ht="18.75" customHeight="1">
      <c r="A237" s="420"/>
      <c r="B237" s="423"/>
      <c r="C237" s="423"/>
      <c r="D237" s="101" t="s">
        <v>57</v>
      </c>
      <c r="E237" s="194">
        <f>8.84+10.01</f>
        <v>18.85</v>
      </c>
      <c r="F237" s="122"/>
      <c r="G237" s="122"/>
      <c r="H237" s="123"/>
    </row>
    <row r="238" spans="1:8" ht="18.75" customHeight="1">
      <c r="A238" s="421"/>
      <c r="B238" s="423"/>
      <c r="C238" s="423"/>
      <c r="D238" s="101" t="s">
        <v>87</v>
      </c>
      <c r="E238" s="191"/>
      <c r="F238" s="5">
        <f>12.32+23.68+9+11.04</f>
        <v>56.04</v>
      </c>
      <c r="G238" s="121"/>
      <c r="H238" s="123"/>
    </row>
    <row r="239" spans="1:8" ht="18.75" customHeight="1">
      <c r="A239" s="421"/>
      <c r="B239" s="423"/>
      <c r="C239" s="423"/>
      <c r="D239" s="101" t="s">
        <v>64</v>
      </c>
      <c r="E239" s="5">
        <v>0.78</v>
      </c>
      <c r="F239" s="191"/>
      <c r="G239" s="121"/>
      <c r="H239" s="123"/>
    </row>
    <row r="240" spans="1:8" ht="18.75" customHeight="1">
      <c r="A240" s="421"/>
      <c r="B240" s="423"/>
      <c r="C240" s="423"/>
      <c r="D240" s="115" t="s">
        <v>579</v>
      </c>
      <c r="E240" s="5">
        <v>0.94</v>
      </c>
      <c r="F240" s="191"/>
      <c r="G240" s="121"/>
      <c r="H240" s="123"/>
    </row>
    <row r="241" spans="1:8" ht="18.75" customHeight="1">
      <c r="A241" s="421"/>
      <c r="B241" s="423"/>
      <c r="C241" s="423"/>
      <c r="D241" s="115" t="s">
        <v>473</v>
      </c>
      <c r="E241" s="5">
        <v>5.72</v>
      </c>
      <c r="F241" s="191"/>
      <c r="G241" s="121"/>
      <c r="H241" s="123"/>
    </row>
    <row r="242" spans="1:8" ht="18.75" customHeight="1">
      <c r="A242" s="424"/>
      <c r="B242" s="431"/>
      <c r="C242" s="431"/>
      <c r="D242" s="125" t="s">
        <v>324</v>
      </c>
      <c r="E242" s="5">
        <f>32.66+45.34</f>
        <v>78</v>
      </c>
      <c r="F242" s="122"/>
      <c r="G242" s="121"/>
      <c r="H242" s="123"/>
    </row>
    <row r="243" spans="1:8" ht="18.75" customHeight="1">
      <c r="A243" s="424"/>
      <c r="B243" s="431"/>
      <c r="C243" s="431"/>
      <c r="D243" s="101" t="s">
        <v>62</v>
      </c>
      <c r="E243" s="5">
        <v>45.35</v>
      </c>
      <c r="F243" s="122"/>
      <c r="G243" s="121"/>
      <c r="H243" s="123"/>
    </row>
    <row r="244" spans="1:8" ht="18.75" customHeight="1">
      <c r="A244" s="424"/>
      <c r="B244" s="431"/>
      <c r="C244" s="431"/>
      <c r="D244" s="125" t="s">
        <v>322</v>
      </c>
      <c r="E244" s="5">
        <v>4.92</v>
      </c>
      <c r="F244" s="122"/>
      <c r="G244" s="121"/>
      <c r="H244" s="123"/>
    </row>
    <row r="245" spans="1:8" ht="28.5" customHeight="1">
      <c r="A245" s="424"/>
      <c r="B245" s="431"/>
      <c r="C245" s="406"/>
      <c r="D245" s="214" t="s">
        <v>632</v>
      </c>
      <c r="E245" s="5">
        <f>7.28+14.57</f>
        <v>21.85</v>
      </c>
      <c r="F245" s="122"/>
      <c r="G245" s="121"/>
      <c r="H245" s="218" t="s">
        <v>630</v>
      </c>
    </row>
    <row r="246" spans="1:8" ht="28.5" customHeight="1">
      <c r="A246" s="424"/>
      <c r="B246" s="431"/>
      <c r="C246" s="406"/>
      <c r="D246" s="214" t="s">
        <v>628</v>
      </c>
      <c r="E246" s="191"/>
      <c r="F246" s="122"/>
      <c r="G246" s="121"/>
      <c r="H246" s="218" t="s">
        <v>630</v>
      </c>
    </row>
    <row r="247" spans="1:8" ht="36.75" customHeight="1">
      <c r="A247" s="424"/>
      <c r="B247" s="431"/>
      <c r="C247" s="406"/>
      <c r="D247" s="115" t="s">
        <v>631</v>
      </c>
      <c r="E247" s="191"/>
      <c r="F247" s="122"/>
      <c r="G247" s="121"/>
      <c r="H247" s="218" t="s">
        <v>630</v>
      </c>
    </row>
    <row r="248" spans="1:8" ht="39" customHeight="1">
      <c r="A248" s="424"/>
      <c r="B248" s="431"/>
      <c r="C248" s="406"/>
      <c r="D248" s="214" t="s">
        <v>629</v>
      </c>
      <c r="E248" s="191"/>
      <c r="F248" s="122"/>
      <c r="G248" s="5">
        <f>17.98+20</f>
        <v>37.980000000000004</v>
      </c>
      <c r="H248" s="218" t="s">
        <v>630</v>
      </c>
    </row>
    <row r="249" spans="1:8" ht="18.75" customHeight="1">
      <c r="A249" s="408">
        <v>55</v>
      </c>
      <c r="B249" s="419" t="s">
        <v>474</v>
      </c>
      <c r="C249" s="419" t="s">
        <v>475</v>
      </c>
      <c r="D249" s="125" t="s">
        <v>417</v>
      </c>
      <c r="E249" s="5">
        <f>4.15+8.4</f>
        <v>12.55</v>
      </c>
      <c r="F249" s="122"/>
      <c r="G249" s="121"/>
      <c r="H249" s="123"/>
    </row>
    <row r="250" spans="1:8" ht="18.75" customHeight="1">
      <c r="A250" s="409"/>
      <c r="B250" s="407"/>
      <c r="C250" s="407"/>
      <c r="D250" s="110" t="s">
        <v>404</v>
      </c>
      <c r="E250" s="191"/>
      <c r="F250" s="122"/>
      <c r="G250" s="194">
        <v>2.54</v>
      </c>
      <c r="H250" s="123"/>
    </row>
    <row r="251" spans="1:8" ht="33" customHeight="1">
      <c r="A251" s="133">
        <v>56</v>
      </c>
      <c r="B251" s="134" t="s">
        <v>476</v>
      </c>
      <c r="C251" s="101" t="s">
        <v>477</v>
      </c>
      <c r="D251" s="101" t="s">
        <v>478</v>
      </c>
      <c r="E251" s="5">
        <v>14.33</v>
      </c>
      <c r="F251" s="122"/>
      <c r="G251" s="121"/>
      <c r="H251" s="123"/>
    </row>
    <row r="252" spans="1:8" ht="23.25" customHeight="1">
      <c r="A252" s="416">
        <v>57</v>
      </c>
      <c r="B252" s="405" t="s">
        <v>258</v>
      </c>
      <c r="C252" s="405" t="s">
        <v>259</v>
      </c>
      <c r="D252" s="125" t="s">
        <v>408</v>
      </c>
      <c r="E252" s="5">
        <v>33.58</v>
      </c>
      <c r="F252" s="122"/>
      <c r="G252" s="121"/>
      <c r="H252" s="123"/>
    </row>
    <row r="253" spans="1:8" ht="18.75" customHeight="1">
      <c r="A253" s="417"/>
      <c r="B253" s="410"/>
      <c r="C253" s="410"/>
      <c r="D253" s="125" t="s">
        <v>57</v>
      </c>
      <c r="E253" s="5">
        <v>7.58</v>
      </c>
      <c r="F253" s="122"/>
      <c r="G253" s="121"/>
      <c r="H253" s="123"/>
    </row>
    <row r="254" spans="1:8" ht="18.75" customHeight="1">
      <c r="A254" s="416">
        <v>58</v>
      </c>
      <c r="B254" s="425" t="s">
        <v>636</v>
      </c>
      <c r="C254" s="405" t="s">
        <v>21</v>
      </c>
      <c r="D254" s="115" t="s">
        <v>122</v>
      </c>
      <c r="E254" s="5">
        <v>3.54</v>
      </c>
      <c r="F254" s="122"/>
      <c r="G254" s="121"/>
      <c r="H254" s="123"/>
    </row>
    <row r="255" spans="1:8" ht="18.75" customHeight="1">
      <c r="A255" s="420"/>
      <c r="B255" s="426"/>
      <c r="C255" s="423"/>
      <c r="D255" s="125" t="s">
        <v>8</v>
      </c>
      <c r="E255" s="5">
        <v>15.75</v>
      </c>
      <c r="F255" s="122"/>
      <c r="G255" s="121"/>
      <c r="H255" s="123"/>
    </row>
    <row r="256" spans="1:8" ht="18.75" customHeight="1">
      <c r="A256" s="417"/>
      <c r="B256" s="427"/>
      <c r="C256" s="410"/>
      <c r="D256" s="115" t="s">
        <v>405</v>
      </c>
      <c r="E256" s="191"/>
      <c r="F256" s="122"/>
      <c r="G256" s="121"/>
      <c r="H256" s="123"/>
    </row>
    <row r="257" spans="1:8" ht="18.75" customHeight="1">
      <c r="A257" s="416">
        <v>59</v>
      </c>
      <c r="B257" s="418" t="s">
        <v>479</v>
      </c>
      <c r="C257" s="419" t="s">
        <v>480</v>
      </c>
      <c r="D257" s="115" t="s">
        <v>419</v>
      </c>
      <c r="E257" s="5">
        <f>11.34+1.53+1.13</f>
        <v>14</v>
      </c>
      <c r="F257" s="122"/>
      <c r="G257" s="121"/>
      <c r="H257" s="123"/>
    </row>
    <row r="258" spans="1:8" ht="18.75" customHeight="1">
      <c r="A258" s="417"/>
      <c r="B258" s="410"/>
      <c r="C258" s="410"/>
      <c r="D258" s="125" t="s">
        <v>324</v>
      </c>
      <c r="E258" s="5">
        <v>38.16</v>
      </c>
      <c r="F258" s="122"/>
      <c r="G258" s="121"/>
      <c r="H258" s="123"/>
    </row>
    <row r="259" spans="1:8" ht="18.75" customHeight="1">
      <c r="A259" s="416">
        <v>60</v>
      </c>
      <c r="B259" s="418" t="s">
        <v>266</v>
      </c>
      <c r="C259" s="405" t="s">
        <v>23</v>
      </c>
      <c r="D259" s="115" t="s">
        <v>443</v>
      </c>
      <c r="E259" s="191"/>
      <c r="F259" s="122"/>
      <c r="G259" s="173">
        <f>4.16+14.25+14.49</f>
        <v>32.9</v>
      </c>
      <c r="H259" s="192"/>
    </row>
    <row r="260" spans="1:8" ht="18.75" customHeight="1">
      <c r="A260" s="420"/>
      <c r="B260" s="422"/>
      <c r="C260" s="423"/>
      <c r="D260" s="110" t="s">
        <v>404</v>
      </c>
      <c r="E260" s="191"/>
      <c r="F260" s="122"/>
      <c r="G260" s="173">
        <f>4.76+3.74</f>
        <v>8.5</v>
      </c>
      <c r="H260" s="192"/>
    </row>
    <row r="261" spans="1:8" ht="18.75" customHeight="1">
      <c r="A261" s="420"/>
      <c r="B261" s="422"/>
      <c r="C261" s="423"/>
      <c r="D261" s="101" t="s">
        <v>87</v>
      </c>
      <c r="E261" s="191"/>
      <c r="F261" s="194">
        <v>1.89</v>
      </c>
      <c r="G261" s="121"/>
      <c r="H261" s="123"/>
    </row>
    <row r="262" spans="1:8" ht="18.75" customHeight="1">
      <c r="A262" s="420"/>
      <c r="B262" s="422"/>
      <c r="C262" s="423"/>
      <c r="D262" s="115" t="s">
        <v>481</v>
      </c>
      <c r="E262" s="191"/>
      <c r="F262" s="122"/>
      <c r="G262" s="194">
        <v>45.71</v>
      </c>
      <c r="H262" s="123"/>
    </row>
    <row r="263" spans="1:8" ht="18.75" customHeight="1">
      <c r="A263" s="420"/>
      <c r="B263" s="422"/>
      <c r="C263" s="423"/>
      <c r="D263" s="125" t="s">
        <v>408</v>
      </c>
      <c r="E263" s="5">
        <v>3.31</v>
      </c>
      <c r="F263" s="122"/>
      <c r="G263" s="121"/>
      <c r="H263" s="123"/>
    </row>
    <row r="264" spans="1:8" ht="18.75" customHeight="1">
      <c r="A264" s="421"/>
      <c r="B264" s="423"/>
      <c r="C264" s="423"/>
      <c r="D264" s="115" t="s">
        <v>482</v>
      </c>
      <c r="E264" s="5">
        <f>12.6+11.2+12.6+12.6+10.8</f>
        <v>59.8</v>
      </c>
      <c r="F264" s="122"/>
      <c r="G264" s="121"/>
      <c r="H264" s="123"/>
    </row>
    <row r="265" spans="1:8" ht="18.75" customHeight="1">
      <c r="A265" s="417"/>
      <c r="B265" s="410"/>
      <c r="C265" s="410"/>
      <c r="D265" s="115" t="s">
        <v>483</v>
      </c>
      <c r="E265" s="191"/>
      <c r="F265" s="122"/>
      <c r="G265" s="121"/>
      <c r="H265" s="123"/>
    </row>
    <row r="266" spans="1:8" ht="27" customHeight="1">
      <c r="A266" s="416">
        <v>61</v>
      </c>
      <c r="B266" s="405" t="s">
        <v>3</v>
      </c>
      <c r="C266" s="405" t="s">
        <v>247</v>
      </c>
      <c r="D266" s="115" t="s">
        <v>484</v>
      </c>
      <c r="E266" s="200">
        <v>60</v>
      </c>
      <c r="F266" s="122"/>
      <c r="G266" s="121"/>
      <c r="H266" s="123"/>
    </row>
    <row r="267" spans="1:8" ht="29.25" customHeight="1">
      <c r="A267" s="424"/>
      <c r="B267" s="406"/>
      <c r="C267" s="406"/>
      <c r="D267" s="115" t="s">
        <v>485</v>
      </c>
      <c r="E267" s="200">
        <v>50</v>
      </c>
      <c r="F267" s="122"/>
      <c r="G267" s="121"/>
      <c r="H267" s="123"/>
    </row>
    <row r="268" spans="1:8" ht="18.75" customHeight="1">
      <c r="A268" s="424"/>
      <c r="B268" s="406"/>
      <c r="C268" s="406"/>
      <c r="D268" s="115" t="s">
        <v>486</v>
      </c>
      <c r="E268" s="5">
        <v>75</v>
      </c>
      <c r="F268" s="122"/>
      <c r="G268" s="121"/>
      <c r="H268" s="123"/>
    </row>
    <row r="269" spans="1:8" ht="18.75" customHeight="1">
      <c r="A269" s="417"/>
      <c r="B269" s="407"/>
      <c r="C269" s="407"/>
      <c r="D269" s="115" t="s">
        <v>487</v>
      </c>
      <c r="E269" s="5">
        <v>10</v>
      </c>
      <c r="F269" s="122"/>
      <c r="G269" s="121"/>
      <c r="H269" s="123"/>
    </row>
    <row r="270" spans="1:8" ht="26.25" customHeight="1">
      <c r="A270" s="416">
        <v>62</v>
      </c>
      <c r="B270" s="405" t="s">
        <v>250</v>
      </c>
      <c r="C270" s="405" t="s">
        <v>251</v>
      </c>
      <c r="D270" s="115" t="s">
        <v>488</v>
      </c>
      <c r="E270" s="193">
        <v>52.25</v>
      </c>
      <c r="F270" s="122"/>
      <c r="G270" s="121"/>
      <c r="H270" s="123"/>
    </row>
    <row r="271" spans="1:8" ht="18.75" customHeight="1">
      <c r="A271" s="424"/>
      <c r="B271" s="406"/>
      <c r="C271" s="406"/>
      <c r="D271" s="115" t="s">
        <v>489</v>
      </c>
      <c r="E271" s="193">
        <v>2.98</v>
      </c>
      <c r="F271" s="122"/>
      <c r="G271" s="121"/>
      <c r="H271" s="123"/>
    </row>
    <row r="272" spans="1:8" ht="18.75" customHeight="1">
      <c r="A272" s="424"/>
      <c r="B272" s="406"/>
      <c r="C272" s="406"/>
      <c r="D272" s="115" t="s">
        <v>490</v>
      </c>
      <c r="E272" s="118"/>
      <c r="F272" s="122"/>
      <c r="G272" s="121"/>
      <c r="H272" s="123"/>
    </row>
    <row r="273" spans="1:8" ht="18.75" customHeight="1">
      <c r="A273" s="424"/>
      <c r="B273" s="406"/>
      <c r="C273" s="406"/>
      <c r="D273" s="115" t="s">
        <v>564</v>
      </c>
      <c r="E273" s="118"/>
      <c r="F273" s="122"/>
      <c r="G273" s="121"/>
      <c r="H273" s="180">
        <v>8</v>
      </c>
    </row>
    <row r="274" spans="1:8" ht="15" customHeight="1">
      <c r="A274" s="424"/>
      <c r="B274" s="406"/>
      <c r="C274" s="406"/>
      <c r="D274" s="195" t="s">
        <v>387</v>
      </c>
      <c r="E274" s="118"/>
      <c r="F274" s="122"/>
      <c r="G274" s="121"/>
      <c r="H274" s="180"/>
    </row>
    <row r="275" spans="1:8" ht="15" customHeight="1">
      <c r="A275" s="424"/>
      <c r="B275" s="406"/>
      <c r="C275" s="406"/>
      <c r="D275" s="195" t="s">
        <v>388</v>
      </c>
      <c r="E275" s="118"/>
      <c r="F275" s="122"/>
      <c r="G275" s="121"/>
      <c r="H275" s="180"/>
    </row>
    <row r="276" spans="1:8" ht="15" customHeight="1">
      <c r="A276" s="424"/>
      <c r="B276" s="406"/>
      <c r="C276" s="406"/>
      <c r="D276" s="195" t="s">
        <v>389</v>
      </c>
      <c r="E276" s="193">
        <v>12</v>
      </c>
      <c r="F276" s="122"/>
      <c r="G276" s="121"/>
      <c r="H276" s="180"/>
    </row>
    <row r="277" spans="1:8" ht="15" customHeight="1">
      <c r="A277" s="424"/>
      <c r="B277" s="406"/>
      <c r="C277" s="406"/>
      <c r="D277" s="195" t="s">
        <v>390</v>
      </c>
      <c r="E277" s="118"/>
      <c r="F277" s="122"/>
      <c r="G277" s="121"/>
      <c r="H277" s="180"/>
    </row>
    <row r="278" spans="1:8" ht="15" customHeight="1">
      <c r="A278" s="424"/>
      <c r="B278" s="406"/>
      <c r="C278" s="406"/>
      <c r="D278" s="195" t="s">
        <v>391</v>
      </c>
      <c r="E278" s="118"/>
      <c r="F278" s="122"/>
      <c r="G278" s="121"/>
      <c r="H278" s="180"/>
    </row>
    <row r="279" spans="1:8" ht="15" customHeight="1">
      <c r="A279" s="417"/>
      <c r="B279" s="407"/>
      <c r="C279" s="407"/>
      <c r="D279" s="195" t="s">
        <v>585</v>
      </c>
      <c r="E279" s="118"/>
      <c r="F279" s="193">
        <v>13.44</v>
      </c>
      <c r="G279" s="121"/>
      <c r="H279" s="180"/>
    </row>
    <row r="280" spans="1:8" ht="20.25" customHeight="1">
      <c r="A280" s="408">
        <v>63</v>
      </c>
      <c r="B280" s="425" t="s">
        <v>500</v>
      </c>
      <c r="C280" s="419" t="s">
        <v>491</v>
      </c>
      <c r="D280" s="115" t="s">
        <v>417</v>
      </c>
      <c r="E280" s="193">
        <v>4.52</v>
      </c>
      <c r="F280" s="122"/>
      <c r="G280" s="121"/>
      <c r="H280" s="123"/>
    </row>
    <row r="281" spans="1:8" ht="20.25" customHeight="1">
      <c r="A281" s="424"/>
      <c r="B281" s="431"/>
      <c r="C281" s="406"/>
      <c r="D281" s="32" t="s">
        <v>501</v>
      </c>
      <c r="E281" s="118"/>
      <c r="F281" s="187">
        <v>10.6</v>
      </c>
      <c r="G281" s="121"/>
      <c r="H281" s="123"/>
    </row>
    <row r="282" spans="1:8" ht="27" customHeight="1">
      <c r="A282" s="424"/>
      <c r="B282" s="431"/>
      <c r="C282" s="406"/>
      <c r="D282" s="214" t="s">
        <v>627</v>
      </c>
      <c r="E282" s="187">
        <f>16*0.3</f>
        <v>4.8</v>
      </c>
      <c r="F282" s="187"/>
      <c r="G282" s="121"/>
      <c r="H282" s="123"/>
    </row>
    <row r="283" spans="1:8" ht="50.25" customHeight="1">
      <c r="A283" s="417"/>
      <c r="B283" s="410"/>
      <c r="C283" s="407"/>
      <c r="D283" s="115" t="s">
        <v>634</v>
      </c>
      <c r="E283" s="118"/>
      <c r="F283" s="187"/>
      <c r="G283" s="121"/>
      <c r="H283" s="123"/>
    </row>
    <row r="284" spans="1:8" ht="16.5" customHeight="1">
      <c r="A284" s="408">
        <v>64</v>
      </c>
      <c r="B284" s="425" t="s">
        <v>572</v>
      </c>
      <c r="C284" s="419" t="s">
        <v>570</v>
      </c>
      <c r="D284" s="115" t="s">
        <v>586</v>
      </c>
      <c r="E284" s="118"/>
      <c r="F284" s="122"/>
      <c r="G284" s="121"/>
      <c r="H284" s="123"/>
    </row>
    <row r="285" spans="1:8" ht="16.5" customHeight="1">
      <c r="A285" s="424"/>
      <c r="B285" s="406"/>
      <c r="C285" s="406"/>
      <c r="D285" s="115" t="s">
        <v>571</v>
      </c>
      <c r="E285" s="118"/>
      <c r="F285" s="173">
        <v>0.79</v>
      </c>
      <c r="G285" s="121"/>
      <c r="H285" s="123"/>
    </row>
    <row r="286" spans="1:8" ht="16.5" customHeight="1">
      <c r="A286" s="424"/>
      <c r="B286" s="406"/>
      <c r="C286" s="406"/>
      <c r="D286" s="115" t="s">
        <v>573</v>
      </c>
      <c r="E286" s="118"/>
      <c r="F286" s="179">
        <v>6</v>
      </c>
      <c r="G286" s="121"/>
      <c r="H286" s="123"/>
    </row>
    <row r="287" spans="1:8" ht="16.5" customHeight="1">
      <c r="A287" s="424"/>
      <c r="B287" s="406"/>
      <c r="C287" s="406"/>
      <c r="D287" s="115" t="s">
        <v>587</v>
      </c>
      <c r="E287" s="193">
        <f>4+3</f>
        <v>7</v>
      </c>
      <c r="F287" s="122"/>
      <c r="G287" s="121"/>
      <c r="H287" s="123"/>
    </row>
    <row r="288" spans="1:8" ht="16.5" customHeight="1">
      <c r="A288" s="417"/>
      <c r="B288" s="407"/>
      <c r="C288" s="407"/>
      <c r="D288" s="115" t="s">
        <v>588</v>
      </c>
      <c r="E288" s="193">
        <v>1.5</v>
      </c>
      <c r="F288" s="122"/>
      <c r="G288" s="121"/>
      <c r="H288" s="123"/>
    </row>
    <row r="289" spans="1:8" ht="23.25" customHeight="1">
      <c r="A289" s="413">
        <v>65</v>
      </c>
      <c r="B289" s="405" t="s">
        <v>271</v>
      </c>
      <c r="C289" s="405" t="s">
        <v>24</v>
      </c>
      <c r="D289" s="125" t="s">
        <v>57</v>
      </c>
      <c r="E289" s="118"/>
      <c r="F289" s="122"/>
      <c r="G289" s="121"/>
      <c r="H289" s="123"/>
    </row>
    <row r="290" spans="1:8" ht="23.25" customHeight="1">
      <c r="A290" s="414"/>
      <c r="B290" s="415"/>
      <c r="C290" s="415"/>
      <c r="D290" s="125" t="s">
        <v>26</v>
      </c>
      <c r="E290" s="191"/>
      <c r="F290" s="122"/>
      <c r="G290" s="121"/>
      <c r="H290" s="123"/>
    </row>
    <row r="291" spans="1:8" ht="18.75" customHeight="1">
      <c r="A291" s="408">
        <v>66</v>
      </c>
      <c r="B291" s="405" t="s">
        <v>509</v>
      </c>
      <c r="C291" s="405" t="s">
        <v>511</v>
      </c>
      <c r="D291" s="125" t="s">
        <v>510</v>
      </c>
      <c r="E291" s="191"/>
      <c r="F291" s="122"/>
      <c r="G291" s="5">
        <v>6</v>
      </c>
      <c r="H291" s="211"/>
    </row>
    <row r="292" spans="1:8" ht="27.75" customHeight="1">
      <c r="A292" s="409"/>
      <c r="B292" s="407"/>
      <c r="C292" s="410"/>
      <c r="D292" s="125" t="s">
        <v>289</v>
      </c>
      <c r="E292" s="191"/>
      <c r="F292" s="122"/>
      <c r="G292" s="173">
        <v>6</v>
      </c>
      <c r="H292" s="123"/>
    </row>
    <row r="293" spans="1:8" ht="18.75" customHeight="1">
      <c r="A293" s="416">
        <v>67</v>
      </c>
      <c r="B293" s="405" t="s">
        <v>277</v>
      </c>
      <c r="C293" s="405" t="s">
        <v>25</v>
      </c>
      <c r="D293" s="135" t="s">
        <v>492</v>
      </c>
      <c r="E293" s="5"/>
      <c r="F293" s="122"/>
      <c r="G293" s="121"/>
      <c r="H293" s="123"/>
    </row>
    <row r="294" spans="1:8" ht="18.75" customHeight="1" thickBot="1">
      <c r="A294" s="417"/>
      <c r="B294" s="410"/>
      <c r="C294" s="410"/>
      <c r="D294" s="115" t="s">
        <v>442</v>
      </c>
      <c r="E294" s="201">
        <v>140</v>
      </c>
      <c r="F294" s="136"/>
      <c r="G294" s="137"/>
      <c r="H294" s="138"/>
    </row>
    <row r="295" spans="1:8" ht="20.25" customHeight="1" thickBot="1">
      <c r="A295" s="411" t="s">
        <v>2</v>
      </c>
      <c r="B295" s="412"/>
      <c r="C295" s="412"/>
      <c r="D295" s="412"/>
      <c r="E295" s="139">
        <f>SUM(E9:E294)</f>
        <v>6693.770000000002</v>
      </c>
      <c r="F295" s="139">
        <f>SUM(F13:F294)</f>
        <v>956.8999999999999</v>
      </c>
      <c r="G295" s="139">
        <f>SUM(G13:G294)</f>
        <v>1088.35</v>
      </c>
      <c r="H295" s="140">
        <f>SUM(H13:H294)</f>
        <v>115.44999999999999</v>
      </c>
    </row>
    <row r="296" ht="20.25">
      <c r="D296" s="141"/>
    </row>
    <row r="297" spans="2:4" ht="23.25">
      <c r="B297" s="142" t="s">
        <v>493</v>
      </c>
      <c r="C297" s="143">
        <f>E295+F295+G295+H295</f>
        <v>8854.470000000003</v>
      </c>
      <c r="D297" s="144"/>
    </row>
  </sheetData>
  <sheetProtection/>
  <mergeCells count="171">
    <mergeCell ref="E126:E127"/>
    <mergeCell ref="C280:C283"/>
    <mergeCell ref="A280:A283"/>
    <mergeCell ref="B52:B53"/>
    <mergeCell ref="C52:C53"/>
    <mergeCell ref="A52:A53"/>
    <mergeCell ref="B191:B199"/>
    <mergeCell ref="A191:A199"/>
    <mergeCell ref="C270:C279"/>
    <mergeCell ref="B270:B279"/>
    <mergeCell ref="A249:A250"/>
    <mergeCell ref="B249:B250"/>
    <mergeCell ref="C249:C250"/>
    <mergeCell ref="C32:C34"/>
    <mergeCell ref="B32:B34"/>
    <mergeCell ref="A32:A34"/>
    <mergeCell ref="B81:B84"/>
    <mergeCell ref="C81:C84"/>
    <mergeCell ref="A81:A84"/>
    <mergeCell ref="C44:C51"/>
    <mergeCell ref="B189:B190"/>
    <mergeCell ref="C189:C190"/>
    <mergeCell ref="A189:A190"/>
    <mergeCell ref="A270:A279"/>
    <mergeCell ref="C284:C288"/>
    <mergeCell ref="B284:B288"/>
    <mergeCell ref="A284:A288"/>
    <mergeCell ref="C231:C248"/>
    <mergeCell ref="B231:B248"/>
    <mergeCell ref="A231:A248"/>
    <mergeCell ref="B8:C8"/>
    <mergeCell ref="C179:C183"/>
    <mergeCell ref="B179:B183"/>
    <mergeCell ref="C58:C62"/>
    <mergeCell ref="B58:B62"/>
    <mergeCell ref="A58:A62"/>
    <mergeCell ref="A179:A183"/>
    <mergeCell ref="B44:B51"/>
    <mergeCell ref="A44:A51"/>
    <mergeCell ref="A35:A41"/>
    <mergeCell ref="E1:H1"/>
    <mergeCell ref="A3:H5"/>
    <mergeCell ref="A6:A7"/>
    <mergeCell ref="B6:C7"/>
    <mergeCell ref="D6:D7"/>
    <mergeCell ref="E6:H6"/>
    <mergeCell ref="A9:A10"/>
    <mergeCell ref="B9:B10"/>
    <mergeCell ref="C9:C10"/>
    <mergeCell ref="A13:A15"/>
    <mergeCell ref="B13:B15"/>
    <mergeCell ref="C13:C15"/>
    <mergeCell ref="B11:B12"/>
    <mergeCell ref="C11:C12"/>
    <mergeCell ref="A11:A12"/>
    <mergeCell ref="A17:A23"/>
    <mergeCell ref="B17:B23"/>
    <mergeCell ref="C17:C23"/>
    <mergeCell ref="A24:A31"/>
    <mergeCell ref="B24:B31"/>
    <mergeCell ref="C24:C31"/>
    <mergeCell ref="B35:B41"/>
    <mergeCell ref="C35:C41"/>
    <mergeCell ref="A54:A57"/>
    <mergeCell ref="B54:B57"/>
    <mergeCell ref="C54:C57"/>
    <mergeCell ref="A63:A66"/>
    <mergeCell ref="B63:B66"/>
    <mergeCell ref="C63:C66"/>
    <mergeCell ref="A68:A70"/>
    <mergeCell ref="B68:B70"/>
    <mergeCell ref="C68:C70"/>
    <mergeCell ref="A72:A77"/>
    <mergeCell ref="B72:B77"/>
    <mergeCell ref="C72:C77"/>
    <mergeCell ref="A78:A79"/>
    <mergeCell ref="B78:B79"/>
    <mergeCell ref="C78:C79"/>
    <mergeCell ref="A85:A91"/>
    <mergeCell ref="B85:B91"/>
    <mergeCell ref="C85:C91"/>
    <mergeCell ref="A92:A93"/>
    <mergeCell ref="B92:B93"/>
    <mergeCell ref="C92:C93"/>
    <mergeCell ref="A94:A101"/>
    <mergeCell ref="B94:B101"/>
    <mergeCell ref="C94:C101"/>
    <mergeCell ref="A103:A107"/>
    <mergeCell ref="B103:B107"/>
    <mergeCell ref="C103:C107"/>
    <mergeCell ref="A109:A115"/>
    <mergeCell ref="B109:B115"/>
    <mergeCell ref="C109:C115"/>
    <mergeCell ref="A116:A124"/>
    <mergeCell ref="B116:B124"/>
    <mergeCell ref="C116:C124"/>
    <mergeCell ref="A125:A137"/>
    <mergeCell ref="B125:B137"/>
    <mergeCell ref="C125:C137"/>
    <mergeCell ref="A138:A155"/>
    <mergeCell ref="B138:B155"/>
    <mergeCell ref="C138:C155"/>
    <mergeCell ref="A156:A157"/>
    <mergeCell ref="B156:B157"/>
    <mergeCell ref="C156:C157"/>
    <mergeCell ref="A158:A165"/>
    <mergeCell ref="B158:B165"/>
    <mergeCell ref="C158:C165"/>
    <mergeCell ref="A166:A167"/>
    <mergeCell ref="B166:B167"/>
    <mergeCell ref="C166:C167"/>
    <mergeCell ref="A169:A171"/>
    <mergeCell ref="B169:B171"/>
    <mergeCell ref="C169:C171"/>
    <mergeCell ref="A172:A174"/>
    <mergeCell ref="B172:B174"/>
    <mergeCell ref="C172:C174"/>
    <mergeCell ref="A176:A178"/>
    <mergeCell ref="B176:B178"/>
    <mergeCell ref="C176:C178"/>
    <mergeCell ref="A200:A203"/>
    <mergeCell ref="B200:B203"/>
    <mergeCell ref="C200:C203"/>
    <mergeCell ref="C184:C188"/>
    <mergeCell ref="A185:A188"/>
    <mergeCell ref="B185:B188"/>
    <mergeCell ref="C191:C199"/>
    <mergeCell ref="A204:A208"/>
    <mergeCell ref="B204:B208"/>
    <mergeCell ref="C204:C208"/>
    <mergeCell ref="A210:A212"/>
    <mergeCell ref="B210:B212"/>
    <mergeCell ref="C210:C212"/>
    <mergeCell ref="A213:A215"/>
    <mergeCell ref="B213:B215"/>
    <mergeCell ref="C213:C215"/>
    <mergeCell ref="A216:A218"/>
    <mergeCell ref="B216:B218"/>
    <mergeCell ref="C216:C218"/>
    <mergeCell ref="A219:A224"/>
    <mergeCell ref="B219:B224"/>
    <mergeCell ref="C219:C224"/>
    <mergeCell ref="A225:A230"/>
    <mergeCell ref="B225:B230"/>
    <mergeCell ref="C225:C230"/>
    <mergeCell ref="A252:A253"/>
    <mergeCell ref="B252:B253"/>
    <mergeCell ref="C252:C253"/>
    <mergeCell ref="A254:A256"/>
    <mergeCell ref="B254:B256"/>
    <mergeCell ref="C254:C256"/>
    <mergeCell ref="A257:A258"/>
    <mergeCell ref="B257:B258"/>
    <mergeCell ref="C257:C258"/>
    <mergeCell ref="C293:C294"/>
    <mergeCell ref="B291:B292"/>
    <mergeCell ref="A259:A265"/>
    <mergeCell ref="B259:B265"/>
    <mergeCell ref="C259:C265"/>
    <mergeCell ref="A266:A269"/>
    <mergeCell ref="B266:B269"/>
    <mergeCell ref="C266:C269"/>
    <mergeCell ref="A291:A292"/>
    <mergeCell ref="C291:C292"/>
    <mergeCell ref="A295:D295"/>
    <mergeCell ref="A289:A290"/>
    <mergeCell ref="B289:B290"/>
    <mergeCell ref="C289:C290"/>
    <mergeCell ref="A293:A294"/>
    <mergeCell ref="B293:B294"/>
    <mergeCell ref="B280:B283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2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Pakos</dc:creator>
  <cp:keywords/>
  <dc:description/>
  <cp:lastModifiedBy>amuciek</cp:lastModifiedBy>
  <cp:lastPrinted>2019-02-08T13:50:07Z</cp:lastPrinted>
  <dcterms:created xsi:type="dcterms:W3CDTF">2011-08-24T15:29:48Z</dcterms:created>
  <dcterms:modified xsi:type="dcterms:W3CDTF">2019-03-25T09:47:26Z</dcterms:modified>
  <cp:category/>
  <cp:version/>
  <cp:contentType/>
  <cp:contentStatus/>
</cp:coreProperties>
</file>